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Laura.Costa\Desktop\"/>
    </mc:Choice>
  </mc:AlternateContent>
  <xr:revisionPtr revIDLastSave="0" documentId="8_{02A7C52C-4833-47F8-8024-CC7F33120EF7}" xr6:coauthVersionLast="47" xr6:coauthVersionMax="47" xr10:uidLastSave="{00000000-0000-0000-0000-000000000000}"/>
  <bookViews>
    <workbookView xWindow="-108" yWindow="-108" windowWidth="23256" windowHeight="12456" activeTab="2" xr2:uid="{5ADBB9CC-5B2F-4BCE-A2F1-E5CDFAC9533E}"/>
  </bookViews>
  <sheets>
    <sheet name="Orientações" sheetId="4" r:id="rId1"/>
    <sheet name="Configurações" sheetId="5" r:id="rId2"/>
    <sheet name="Conferência"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3" l="1"/>
  <c r="N17" i="3"/>
  <c r="O17" i="3"/>
  <c r="P17" i="3"/>
  <c r="K11" i="5"/>
  <c r="J7" i="3"/>
  <c r="Q7" i="3" s="1"/>
  <c r="J8" i="3"/>
  <c r="Q8" i="3" s="1"/>
  <c r="J9" i="3"/>
  <c r="Q9" i="3" s="1"/>
  <c r="J10" i="3"/>
  <c r="Q10" i="3" s="1"/>
  <c r="J11" i="3"/>
  <c r="Q11" i="3" s="1"/>
  <c r="J12" i="3"/>
  <c r="Q12" i="3" s="1"/>
  <c r="J13" i="3"/>
  <c r="J14" i="3"/>
  <c r="Q14" i="3" s="1"/>
  <c r="J15" i="3"/>
  <c r="Q15" i="3" s="1"/>
  <c r="J16" i="3"/>
  <c r="Q16" i="3" s="1"/>
  <c r="J6" i="3"/>
  <c r="Q6" i="3" s="1"/>
  <c r="D17" i="3"/>
  <c r="D12" i="5" s="1"/>
  <c r="E17" i="3"/>
  <c r="D11" i="5" s="1"/>
  <c r="C17" i="3"/>
  <c r="B13" i="5" s="1"/>
  <c r="D13" i="5" s="1"/>
  <c r="K12" i="5"/>
  <c r="K13" i="5"/>
  <c r="G3" i="3"/>
  <c r="I3" i="3"/>
  <c r="H26" i="3" s="1"/>
  <c r="D3" i="3"/>
  <c r="B3" i="3"/>
  <c r="B5" i="5"/>
  <c r="F3" i="3" s="1"/>
  <c r="B26" i="3" l="1"/>
  <c r="H27" i="3"/>
  <c r="J17" i="3"/>
  <c r="B28" i="3"/>
  <c r="D14" i="5"/>
  <c r="B29" i="3" s="1"/>
  <c r="L14" i="5"/>
  <c r="H29" i="3" s="1"/>
  <c r="K29" i="3"/>
  <c r="E29" i="3"/>
  <c r="B27" i="3"/>
  <c r="H31" i="3"/>
  <c r="H30" i="3"/>
  <c r="K30" i="3"/>
  <c r="E30" i="3"/>
  <c r="K28" i="3"/>
  <c r="E28" i="3"/>
  <c r="K27" i="3"/>
  <c r="E27" i="3"/>
  <c r="K26" i="3"/>
  <c r="E26" i="3"/>
  <c r="M25" i="3"/>
  <c r="K25" i="3"/>
  <c r="L25" i="3" s="1"/>
  <c r="E25" i="3"/>
  <c r="F25" i="3" s="1"/>
  <c r="M24" i="3"/>
  <c r="J24" i="3"/>
  <c r="J32" i="3" s="1"/>
  <c r="J33" i="3" s="1"/>
  <c r="M17" i="3"/>
  <c r="I24" i="3" s="1"/>
  <c r="L17" i="3"/>
  <c r="I17" i="3"/>
  <c r="B31" i="3" s="1"/>
  <c r="F31" i="3" s="1"/>
  <c r="H17" i="3"/>
  <c r="B30" i="3" s="1"/>
  <c r="G17" i="3"/>
  <c r="D24" i="3" s="1"/>
  <c r="F17" i="3"/>
  <c r="C24" i="3" s="1"/>
  <c r="C32" i="3" s="1"/>
  <c r="C33" i="3" s="1"/>
  <c r="B17" i="3"/>
  <c r="Q17" i="3" l="1"/>
  <c r="K24" i="3"/>
  <c r="L24" i="3" s="1"/>
  <c r="E24" i="3"/>
  <c r="F24" i="3" s="1"/>
  <c r="I32" i="3"/>
  <c r="I33" i="3" s="1"/>
  <c r="D32" i="3"/>
  <c r="D33" i="3" s="1"/>
  <c r="F29" i="3"/>
  <c r="H28" i="3"/>
  <c r="L28" i="3" s="1"/>
  <c r="M30" i="3"/>
  <c r="L30" i="3"/>
  <c r="F26" i="3"/>
  <c r="M27" i="3"/>
  <c r="M26" i="3"/>
  <c r="L27" i="3"/>
  <c r="L26" i="3"/>
  <c r="F27" i="3"/>
  <c r="E32" i="3" l="1"/>
  <c r="E33" i="3" s="1"/>
  <c r="K32" i="3"/>
  <c r="K33" i="3" s="1"/>
  <c r="F30" i="3"/>
  <c r="B32" i="3"/>
  <c r="F28" i="3"/>
  <c r="M28" i="3"/>
  <c r="B33" i="3"/>
  <c r="M31" i="3"/>
  <c r="L31" i="3"/>
  <c r="M29" i="3"/>
  <c r="H32" i="3"/>
  <c r="L29" i="3"/>
  <c r="H33" i="3"/>
  <c r="L32" i="3" l="1"/>
  <c r="F32" i="3"/>
  <c r="F33" i="3"/>
  <c r="L33" i="3"/>
  <c r="M32" i="3"/>
  <c r="M3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Ronan Lutiane</author>
  </authors>
  <commentList>
    <comment ref="B11" authorId="0" shapeId="0" xr:uid="{6524A3AE-C005-42E0-9F79-17D96DF6D9BC}">
      <text>
        <r>
          <rPr>
            <b/>
            <sz val="9"/>
            <color indexed="81"/>
            <rFont val="Segoe UI"/>
            <family val="2"/>
          </rPr>
          <t>Ronan Lutiane:</t>
        </r>
        <r>
          <rPr>
            <sz val="9"/>
            <color indexed="81"/>
            <rFont val="Segoe UI"/>
            <family val="2"/>
          </rPr>
          <t xml:space="preserve">
Preencha com a base de agentes nocivos 25 anos no Evento S-5011 se houver. Caso contrario, deixe preencha com 0. Esse valor deve ser a soma de todas as categorias que tem base 25 anos no Evento S-5011
</t>
        </r>
      </text>
    </comment>
    <comment ref="I11" authorId="0" shapeId="0" xr:uid="{AC0AE65A-9255-4818-B55F-79297C493C66}">
      <text>
        <r>
          <rPr>
            <b/>
            <sz val="9"/>
            <color indexed="81"/>
            <rFont val="Segoe UI"/>
            <family val="2"/>
          </rPr>
          <t>Ronan Lutiane:</t>
        </r>
        <r>
          <rPr>
            <sz val="9"/>
            <color indexed="81"/>
            <rFont val="Segoe UI"/>
            <family val="2"/>
          </rPr>
          <t xml:space="preserve">
Preencha com a base de agentes nocivos 25 anos no Evento S-5011 se houver. Caso contrario, deixe preencha com 0. Esse valor deve ser a soma de todas as categorias que tem base 25 anos no Evento S-5011
</t>
        </r>
      </text>
    </comment>
    <comment ref="B12" authorId="0" shapeId="0" xr:uid="{8432EEC1-30C9-45D5-BA80-D742D5F82FCF}">
      <text>
        <r>
          <rPr>
            <b/>
            <sz val="9"/>
            <color indexed="81"/>
            <rFont val="Segoe UI"/>
            <family val="2"/>
          </rPr>
          <t>Ronan Lutiane:</t>
        </r>
        <r>
          <rPr>
            <sz val="9"/>
            <color indexed="81"/>
            <rFont val="Segoe UI"/>
            <family val="2"/>
          </rPr>
          <t xml:space="preserve">
Preencha com a base de agentes nocivos 20 anos no Evento S-5011 se houver. Caso contrario, deixe preencha com 0. Esse valor deve ser a soma de todas as categorias que tem base 20 anos no Evento S-5011</t>
        </r>
      </text>
    </comment>
    <comment ref="I12" authorId="0" shapeId="0" xr:uid="{29786C42-5930-4CE6-8138-3EA0F6730203}">
      <text>
        <r>
          <rPr>
            <b/>
            <sz val="9"/>
            <color indexed="81"/>
            <rFont val="Segoe UI"/>
            <family val="2"/>
          </rPr>
          <t>Ronan Lutiane:</t>
        </r>
        <r>
          <rPr>
            <sz val="9"/>
            <color indexed="81"/>
            <rFont val="Segoe UI"/>
            <family val="2"/>
          </rPr>
          <t xml:space="preserve">
Preencha com a base de agentes nocivos 20 anos no Evento S-5011 se houver. Caso contrario, deixe preencha com 0. Esse valor deve ser a soma de todas as categorias que tem base 20 anos no Evento S-5011</t>
        </r>
      </text>
    </comment>
    <comment ref="B13" authorId="0" shapeId="0" xr:uid="{DAAEEF56-A4D6-468A-9311-05C25A30DC72}">
      <text>
        <r>
          <rPr>
            <b/>
            <sz val="9"/>
            <color indexed="81"/>
            <rFont val="Segoe UI"/>
            <family val="2"/>
          </rPr>
          <t>Ronan Lutiane:</t>
        </r>
        <r>
          <rPr>
            <sz val="9"/>
            <color indexed="81"/>
            <rFont val="Segoe UI"/>
            <family val="2"/>
          </rPr>
          <t xml:space="preserve">
Preencha com a base de agentes nocivos 15 anos no Evento S-5011 se houver. Caso contrario, deixe preencha com 0. Esse valor deve ser a soma de todas as categorias que tem base 15 anos no Evento S-5011</t>
        </r>
      </text>
    </comment>
    <comment ref="I13" authorId="0" shapeId="0" xr:uid="{1A1A3FF3-A3DA-4A04-BA1D-31CFD2087008}">
      <text>
        <r>
          <rPr>
            <b/>
            <sz val="9"/>
            <color indexed="81"/>
            <rFont val="Segoe UI"/>
            <family val="2"/>
          </rPr>
          <t>Ronan Lutiane:</t>
        </r>
        <r>
          <rPr>
            <sz val="9"/>
            <color indexed="81"/>
            <rFont val="Segoe UI"/>
            <family val="2"/>
          </rPr>
          <t xml:space="preserve">
Preencha com a base de agentes nocivos 15 anos no Evento S-5011 se houver. Caso contrario, deixe preencha com 0. Esse valor deve ser a soma de todas as categorias que tem base 15 anos no Evento S-5011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Ronan Lutiane</author>
  </authors>
  <commentList>
    <comment ref="B17" authorId="0" shapeId="0" xr:uid="{F679BD79-EA13-4DFD-A66C-AB89CBA7ECC9}">
      <text>
        <r>
          <rPr>
            <b/>
            <sz val="9"/>
            <color indexed="81"/>
            <rFont val="Segoe UI"/>
            <family val="2"/>
          </rPr>
          <t>Ronan Lutiane:</t>
        </r>
        <r>
          <rPr>
            <sz val="9"/>
            <color indexed="81"/>
            <rFont val="Segoe UI"/>
            <family val="2"/>
          </rPr>
          <t xml:space="preserve">
Total sem considerar as bases de agente nocivo. O total geral está na coluja J</t>
        </r>
      </text>
    </comment>
    <comment ref="C17" authorId="0" shapeId="0" xr:uid="{9CB1BA5C-DE3C-4862-B8E8-F461B61A969A}">
      <text>
        <r>
          <rPr>
            <b/>
            <sz val="9"/>
            <color indexed="81"/>
            <rFont val="Segoe UI"/>
            <family val="2"/>
          </rPr>
          <t>Ronan Lutiane:</t>
        </r>
        <r>
          <rPr>
            <sz val="9"/>
            <color indexed="81"/>
            <rFont val="Segoe UI"/>
            <family val="2"/>
          </rPr>
          <t xml:space="preserve">
Total da base nocivos 15 anos. O total geral está na coluna J</t>
        </r>
      </text>
    </comment>
    <comment ref="D17" authorId="0" shapeId="0" xr:uid="{A81F0A7A-8483-4FE5-8733-BB20BDA156FA}">
      <text>
        <r>
          <rPr>
            <b/>
            <sz val="9"/>
            <color indexed="81"/>
            <rFont val="Segoe UI"/>
            <family val="2"/>
          </rPr>
          <t>Ronan Lutiane:</t>
        </r>
        <r>
          <rPr>
            <sz val="9"/>
            <color indexed="81"/>
            <rFont val="Segoe UI"/>
            <family val="2"/>
          </rPr>
          <t xml:space="preserve">
Total da base nocivos 20 anos. O total geral está na coluna J</t>
        </r>
      </text>
    </comment>
    <comment ref="E17" authorId="0" shapeId="0" xr:uid="{79D571B2-7AD7-461D-A9C8-0D8A87716186}">
      <text>
        <r>
          <rPr>
            <b/>
            <sz val="9"/>
            <color indexed="81"/>
            <rFont val="Segoe UI"/>
            <family val="2"/>
          </rPr>
          <t>Ronan Lutiane:</t>
        </r>
        <r>
          <rPr>
            <sz val="9"/>
            <color indexed="81"/>
            <rFont val="Segoe UI"/>
            <family val="2"/>
          </rPr>
          <t xml:space="preserve">
Total da base nocivos 25 anos. O total geral está na coluna J</t>
        </r>
      </text>
    </comment>
    <comment ref="J17" authorId="0" shapeId="0" xr:uid="{6228CA60-DA76-4FB7-9DAE-A5B6E20A2BE7}">
      <text>
        <r>
          <rPr>
            <b/>
            <sz val="9"/>
            <color indexed="81"/>
            <rFont val="Segoe UI"/>
            <family val="2"/>
          </rPr>
          <t>Ronan Lutiane:</t>
        </r>
        <r>
          <rPr>
            <sz val="9"/>
            <color indexed="81"/>
            <rFont val="Segoe UI"/>
            <family val="2"/>
          </rPr>
          <t xml:space="preserve">
Total geral incluindo base nocivos por categoria. </t>
        </r>
      </text>
    </comment>
    <comment ref="H24" authorId="0" shapeId="0" xr:uid="{8107E91D-5776-4168-8536-2619373F3237}">
      <text>
        <r>
          <rPr>
            <b/>
            <sz val="9"/>
            <color indexed="81"/>
            <rFont val="Segoe UI"/>
            <charset val="1"/>
          </rPr>
          <t>Ronan Lutiane:</t>
        </r>
        <r>
          <rPr>
            <sz val="9"/>
            <color indexed="81"/>
            <rFont val="Segoe UI"/>
            <charset val="1"/>
          </rPr>
          <t xml:space="preserve">
Por estarem na folha 01 o valor do recolhimento dos conselheiros está somado nesse valor. </t>
        </r>
      </text>
    </comment>
    <comment ref="M24" authorId="0" shapeId="0" xr:uid="{259BBAD8-2C83-4A89-85BE-67A073B1EF92}">
      <text>
        <r>
          <rPr>
            <b/>
            <sz val="9"/>
            <color indexed="81"/>
            <rFont val="Segoe UI"/>
            <charset val="1"/>
          </rPr>
          <t>Ronan Lutiane:</t>
        </r>
        <r>
          <rPr>
            <sz val="9"/>
            <color indexed="81"/>
            <rFont val="Segoe UI"/>
            <charset val="1"/>
          </rPr>
          <t xml:space="preserve">
Essa diferença é devido à folha dos conselheiros que aparece em locais distintos entre o sistema e o E-Social. Vide comentarios nas colunas total a recolher da area sistema e E-social. Esse valor entra positivo nessa celula e negativo na celula abaixo, por ser apenas uma diferença na apresentaçao dos valores. NÃO SE TRATA DE DIFERENÇA REAL SE OS VALORES FOREM IDÊNTICOS. </t>
        </r>
      </text>
    </comment>
    <comment ref="B25" authorId="0" shapeId="0" xr:uid="{2C63619D-673F-4B6C-B165-9E92BD2061E4}">
      <text>
        <r>
          <rPr>
            <b/>
            <sz val="9"/>
            <color indexed="81"/>
            <rFont val="Segoe UI"/>
            <charset val="1"/>
          </rPr>
          <t>Ronan Lutiane:</t>
        </r>
        <r>
          <rPr>
            <sz val="9"/>
            <color indexed="81"/>
            <rFont val="Segoe UI"/>
            <charset val="1"/>
          </rPr>
          <t xml:space="preserve">
Valor do recolhimento dos conselheiros é apresentado nesse valor pelo Esocial</t>
        </r>
      </text>
    </comment>
    <comment ref="M25" authorId="0" shapeId="0" xr:uid="{2DE18F02-4A3C-4FE9-9FBF-1586781B318F}">
      <text>
        <r>
          <rPr>
            <b/>
            <sz val="9"/>
            <color indexed="81"/>
            <rFont val="Segoe UI"/>
            <charset val="1"/>
          </rPr>
          <t>Ronan Lutiane:</t>
        </r>
        <r>
          <rPr>
            <sz val="9"/>
            <color indexed="81"/>
            <rFont val="Segoe UI"/>
            <charset val="1"/>
          </rPr>
          <t xml:space="preserve">
Essa diferença é devido à folha dos conselheiros que aparece em locais distintos entre o sistema e o E-Social. Vide comentarios nas colunas total a recolher da area sistema e E-social. Esse valor entra negativo nessa celula e positivo na celula acima, por ser apenas uma diferença na apresentaçao dos valores. NÃO SE TRATA DE DIFERENÇA REAL SE OS VALORES FOREM IDÊNTICOS. </t>
        </r>
      </text>
    </comment>
    <comment ref="B26" authorId="0" shapeId="0" xr:uid="{CC8BCD33-C0CE-43B9-8351-22D85DC46A74}">
      <text>
        <r>
          <rPr>
            <b/>
            <sz val="9"/>
            <color indexed="81"/>
            <rFont val="Segoe UI"/>
            <family val="2"/>
          </rPr>
          <t>Ronan Lutiane:</t>
        </r>
        <r>
          <rPr>
            <sz val="9"/>
            <color indexed="81"/>
            <rFont val="Segoe UI"/>
            <family val="2"/>
          </rPr>
          <t xml:space="preserve">
O esocial calcula o patronal dos conselheiros junto com contribuinte individual</t>
        </r>
      </text>
    </comment>
    <comment ref="H26" authorId="0" shapeId="0" xr:uid="{96F3FD12-6B23-4427-BFFC-B92675557D0E}">
      <text>
        <r>
          <rPr>
            <b/>
            <sz val="9"/>
            <color indexed="81"/>
            <rFont val="Segoe UI"/>
            <family val="2"/>
          </rPr>
          <t>Ronan Lutiane:</t>
        </r>
        <r>
          <rPr>
            <sz val="9"/>
            <color indexed="81"/>
            <rFont val="Segoe UI"/>
            <family val="2"/>
          </rPr>
          <t xml:space="preserve">
sistema soma valor de conselheiros nesse calculo caso por estarem na folha 01. Isso gera uma diferença na forma como os valores são apresentados entre o sistema e o E-Social, da mesma forma que o valor de empregados  e contribuintes individuais. Na coluna difereNça, aparecerá um valor positivo e outro negativo que se anulam. Não é diferença real caso seja apresentado dessa forma e tenham os mesmos valores. 
</t>
        </r>
      </text>
    </comment>
    <comment ref="M26" authorId="0" shapeId="0" xr:uid="{66804C67-DEF3-4AE1-B6A9-7BCF384674CA}">
      <text>
        <r>
          <rPr>
            <b/>
            <sz val="9"/>
            <color indexed="81"/>
            <rFont val="Segoe UI"/>
            <charset val="1"/>
          </rPr>
          <t>Ronan Lutiane:</t>
        </r>
        <r>
          <rPr>
            <sz val="9"/>
            <color indexed="81"/>
            <rFont val="Segoe UI"/>
            <charset val="1"/>
          </rPr>
          <t xml:space="preserve">
Essa diferença é devido à folha dos conselheiros que aparece em locais distintos entre o sistema e o E-Social. Vide comentarios nas colunas total a recolher da area sistema e E-social. Esse valor entra positivo nessa celula e negativo na celula abaixo, por ser apenas uma diferença na apresentaçao dos valores. NÃO SE TRATA DE DIFERENÇA REAL SE OS VALORES FOREM IDÊNTICOS. </t>
        </r>
      </text>
    </comment>
    <comment ref="B27" authorId="0" shapeId="0" xr:uid="{151AC48A-9B74-4590-AAF2-16E6DA7A0206}">
      <text>
        <r>
          <rPr>
            <b/>
            <sz val="9"/>
            <color indexed="81"/>
            <rFont val="Segoe UI"/>
            <family val="2"/>
          </rPr>
          <t>Ronan Lutiane:</t>
        </r>
        <r>
          <rPr>
            <sz val="9"/>
            <color indexed="81"/>
            <rFont val="Segoe UI"/>
            <family val="2"/>
          </rPr>
          <t xml:space="preserve">
Patronal dos conselheiros está somado nesse valor. </t>
        </r>
      </text>
    </comment>
    <comment ref="M27" authorId="0" shapeId="0" xr:uid="{5EE25CFF-7662-47DD-8ECF-D6600EABF8CB}">
      <text>
        <r>
          <rPr>
            <b/>
            <sz val="9"/>
            <color indexed="81"/>
            <rFont val="Segoe UI"/>
            <charset val="1"/>
          </rPr>
          <t>Ronan Lutiane:</t>
        </r>
        <r>
          <rPr>
            <sz val="9"/>
            <color indexed="81"/>
            <rFont val="Segoe UI"/>
            <charset val="1"/>
          </rPr>
          <t xml:space="preserve">
Essa diferença é devido à folha dos conselheiros que aparece em locais distintos entre o sistema e o E-Social. Vide comentarios nas colunas total a recolher da area sistema e E-social. Esse valor entra negativo nessa celula e positivo na celula acima, por ser apenas uma diferença na apresentaçao dos valores. NÃO SE TRATA DE DIFERENÇA REAL SE OS VALORES FOREM IDÊNTICOS. </t>
        </r>
      </text>
    </comment>
    <comment ref="H29" authorId="0" shapeId="0" xr:uid="{1A347A0F-D94E-4F93-8E9A-1059426AA797}">
      <text>
        <r>
          <rPr>
            <b/>
            <sz val="9"/>
            <color indexed="81"/>
            <rFont val="Segoe UI"/>
            <family val="2"/>
          </rPr>
          <t>Ronan Lutiane:</t>
        </r>
        <r>
          <rPr>
            <sz val="9"/>
            <color indexed="81"/>
            <rFont val="Segoe UI"/>
            <family val="2"/>
          </rPr>
          <t xml:space="preserve">
Preencha esse valor caso tenha RAT Agente Nocivos na sua GPS emitida pelo sistema. Caso Contrario, deixe zerado</t>
        </r>
      </text>
    </comment>
    <comment ref="M33" authorId="0" shapeId="0" xr:uid="{83DA4CDE-91CC-45E5-AE2B-E3E05A6422C0}">
      <text>
        <r>
          <rPr>
            <b/>
            <sz val="9"/>
            <color indexed="81"/>
            <rFont val="Segoe UI"/>
            <family val="2"/>
          </rPr>
          <t>Ronan Lutiane:</t>
        </r>
        <r>
          <rPr>
            <sz val="9"/>
            <color indexed="81"/>
            <rFont val="Segoe UI"/>
            <family val="2"/>
          </rPr>
          <t xml:space="preserve">
Caso haja diferença, o valor deve ser este.</t>
        </r>
      </text>
    </comment>
  </commentList>
</comments>
</file>

<file path=xl/sharedStrings.xml><?xml version="1.0" encoding="utf-8"?>
<sst xmlns="http://schemas.openxmlformats.org/spreadsheetml/2006/main" count="96" uniqueCount="57">
  <si>
    <t>Categoria</t>
  </si>
  <si>
    <t>Valor base</t>
  </si>
  <si>
    <t>Sistema</t>
  </si>
  <si>
    <t>Bases de cálculo</t>
  </si>
  <si>
    <t>E-social</t>
  </si>
  <si>
    <t>Sest</t>
  </si>
  <si>
    <t>Senat</t>
  </si>
  <si>
    <t>Valor total a recolher</t>
  </si>
  <si>
    <t>Salario familia</t>
  </si>
  <si>
    <t>Salario maternidade</t>
  </si>
  <si>
    <t>Salário família</t>
  </si>
  <si>
    <t>Salário maternidade</t>
  </si>
  <si>
    <t>Total deduções</t>
  </si>
  <si>
    <t>Total líquido</t>
  </si>
  <si>
    <t>Totais</t>
  </si>
  <si>
    <t>Subtotal</t>
  </si>
  <si>
    <t>Empregados</t>
  </si>
  <si>
    <t>Individuais</t>
  </si>
  <si>
    <t>Patronal empregados</t>
  </si>
  <si>
    <t>Patronal individuais</t>
  </si>
  <si>
    <t xml:space="preserve">Contribuições por categoria: </t>
  </si>
  <si>
    <t>Diferença</t>
  </si>
  <si>
    <t xml:space="preserve">Percentual empresa: </t>
  </si>
  <si>
    <t>Gilrat ajustado:</t>
  </si>
  <si>
    <t>Gilrat</t>
  </si>
  <si>
    <t>Conferência Valores Esocial/Sistema</t>
  </si>
  <si>
    <t>FAP</t>
  </si>
  <si>
    <t>RAT</t>
  </si>
  <si>
    <t>Rat Nocivos</t>
  </si>
  <si>
    <t xml:space="preserve">Como preencher: </t>
  </si>
  <si>
    <t>&gt; Na parte de sistema, preencha com dados da GPS emitida pelo sistema (use a opçao GPS por categoria E-Social, ou o relatório de bases e valores, tb dividido por categoria E-Social. ) ou a parte do comparativo RGPS/RPPS relativa a dados do sistema (colunas que não tem esocial no nome, como base rgps, retido rgps)</t>
  </si>
  <si>
    <t xml:space="preserve">&gt; Informe os valores separados por categorias usando as categorias que tem em sua base de dados. Se precisar, adicione linhas para incluir as categorias que se fizerem necessárias. Deixe zeradas as linhas de categorias que não possuir. </t>
  </si>
  <si>
    <t xml:space="preserve">&gt; Ao incluir linhas, inclua linhas de categoria de empregados (1xx, 2xx, 3xx, 4xx) antes da linha que refere -se a categoria 771, e linhas de autônomos sempre após a linha que inclui a categoria 701, dessa forma, o excel irá atualizar as fórmulas para incluir essas linhas, garantindo o funcionamento correto dos cálculos. Você só deve incluir linha na parte referente às Bases de Cálculo. Não insira linhas na parte referente às contribuições por categoria, ou a planilha pode ser desconfigurada ou calcular incorretamente.  </t>
  </si>
  <si>
    <t xml:space="preserve">&gt; Na parte de E-social, preencha com dados do totalizador S-5011, na aba E-Social &gt; Consultas &gt; Totalizadores &gt; S-5011. Ele tem as abas Contribuiçoes sociais, Bases e Estabelecimentos, cada uma com dados usados na planilha e separados por categoria E-social. </t>
  </si>
  <si>
    <t>Base 25 anos</t>
  </si>
  <si>
    <t>Base 20 anos</t>
  </si>
  <si>
    <t>Base 15 anos</t>
  </si>
  <si>
    <t>Gilrat ajustado</t>
  </si>
  <si>
    <t>Planilha para conferência de diferenças de valores na DCTFWeb entre o Sistema de folha de pagamento e o E-Social - Evento S-5011</t>
  </si>
  <si>
    <t>Informaçoes para o cálculo do RAT nocivos:</t>
  </si>
  <si>
    <t>Dados do S - 5011</t>
  </si>
  <si>
    <t>Subtotal Rat Agente Nocivo/Adicional Gilrat</t>
  </si>
  <si>
    <t xml:space="preserve">&gt; Os dados são divididos na tabela de Conferência em duas partes idênticas e comparadas entre si, sendo uma para dados do sistema e outra para dados do E-social. Havendo diferenças a planilha as exibirá na coluna Diferença, e destacará essas diferenças em vermelho. </t>
  </si>
  <si>
    <t xml:space="preserve">PREENCHIMENTO DA ÁREA DE BASE DE CALCULO: </t>
  </si>
  <si>
    <t xml:space="preserve">PREENCHIMENTO DA ÁREA DE CONTRIBUIÇÕES: </t>
  </si>
  <si>
    <t xml:space="preserve">&gt; Nessa área, preencha apenas os valores relativos a empregados e individuais, tanto para a area Sistema quanto para a áreia E-Social. Caso haja, preencha tb a célula Rat Agentes Nocivos da área Sistema com o valor de agente nocivo da sua GPS emitida no sistema. A planilha calculará os demais valores e diferenças caso existam. As células que não devem ser alteradas são bloqueadas para seleção/alteraçao. </t>
  </si>
  <si>
    <t>CONFIGURAÇÕES PARA O CALCULO AUTOMÁTICO DAS CONTRIBUIÇÕES E ADICIONAIS RAT</t>
  </si>
  <si>
    <t xml:space="preserve">&gt; Se necessário, insira na parte superior da planilha de conferência linhas para incluir categorias que não estao nessa parte, tomando o cuidado de  seguir a orientação relativa as categorias de empregados e autônomos abaixo. Se seguidas as orientaçoes, as formulas se adequarão para incluir as linhas inseridas e o cálculo não será prejudicado. </t>
  </si>
  <si>
    <t>&gt; Não inclua a Categoria 901 nesta area, pois essa categoria não tem recolhimento de INSS e portanto não influencia no total da GPS</t>
  </si>
  <si>
    <t>Base Nocivos Sistema (Rel. Base e Valores INSS)</t>
  </si>
  <si>
    <t>&gt; Informe na tabela de configurações as aliquotas FAP e RAT conforme preenchidas no sistema de preferência, ou na aba de Estabelecimento do evento S-5011. Se houver, informe também os valores relativos às bases agente nocivo do Evento S-5011 e valor calculado na GPS emitida pelo sistema. (Emita o Rel. Base e Valores e filtre por ocorrencia, informando os totais de base nas linhas respectivas - base 25, 20 e 15 anos.)</t>
  </si>
  <si>
    <t>Base Nocivos 15 anos</t>
  </si>
  <si>
    <t>Base Nocivos 20 anos</t>
  </si>
  <si>
    <t>Base nocivos 25 Anos</t>
  </si>
  <si>
    <t>Subtotais das Bases</t>
  </si>
  <si>
    <t xml:space="preserve">Percendual Desoneraçao: </t>
  </si>
  <si>
    <t>Uso exclusivo para cliente Ibtech e 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</si>
</sst>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6"/>
      <color theme="1"/>
      <name val="Calibri"/>
      <family val="2"/>
      <scheme val="minor"/>
    </font>
    <font>
      <b/>
      <sz val="22"/>
      <color theme="1"/>
      <name val="Calibri"/>
      <family val="2"/>
      <scheme val="minor"/>
    </font>
    <font>
      <b/>
      <sz val="16"/>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sz val="9"/>
      <color indexed="81"/>
      <name val="Segoe UI"/>
      <family val="2"/>
    </font>
    <font>
      <b/>
      <sz val="9"/>
      <color indexed="81"/>
      <name val="Segoe UI"/>
      <family val="2"/>
    </font>
    <font>
      <u/>
      <sz val="11"/>
      <color theme="1"/>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
      <b/>
      <u/>
      <sz val="11"/>
      <color theme="1"/>
      <name val="Calibri"/>
      <family val="2"/>
      <scheme val="minor"/>
    </font>
    <font>
      <sz val="9"/>
      <color indexed="81"/>
      <name val="Segoe UI"/>
      <charset val="1"/>
    </font>
    <font>
      <b/>
      <sz val="9"/>
      <color indexed="81"/>
      <name val="Segoe UI"/>
      <charset val="1"/>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5">
    <xf numFmtId="0" fontId="0" fillId="0" borderId="0" xfId="0"/>
    <xf numFmtId="0" fontId="0" fillId="0" borderId="4" xfId="0" applyBorder="1"/>
    <xf numFmtId="44" fontId="0" fillId="0" borderId="0" xfId="1" applyFont="1" applyBorder="1"/>
    <xf numFmtId="44" fontId="0" fillId="0" borderId="5" xfId="1" applyFont="1" applyBorder="1"/>
    <xf numFmtId="0" fontId="2" fillId="0" borderId="0" xfId="0" applyFont="1"/>
    <xf numFmtId="44" fontId="2" fillId="0" borderId="0" xfId="0" applyNumberFormat="1" applyFont="1"/>
    <xf numFmtId="0" fontId="4" fillId="0" borderId="0" xfId="0" applyFont="1" applyAlignment="1">
      <alignment horizontal="center"/>
    </xf>
    <xf numFmtId="0" fontId="7" fillId="0" borderId="4" xfId="0" applyFont="1" applyBorder="1" applyAlignment="1">
      <alignment wrapText="1"/>
    </xf>
    <xf numFmtId="0" fontId="5" fillId="0" borderId="0" xfId="0" applyFont="1" applyAlignment="1">
      <alignment horizontal="center"/>
    </xf>
    <xf numFmtId="44" fontId="0" fillId="0" borderId="1" xfId="1" applyFont="1" applyBorder="1"/>
    <xf numFmtId="9" fontId="8" fillId="0" borderId="0" xfId="0" applyNumberFormat="1" applyFont="1" applyAlignment="1">
      <alignment horizontal="center"/>
    </xf>
    <xf numFmtId="164" fontId="8" fillId="0" borderId="0" xfId="0" applyNumberFormat="1" applyFont="1"/>
    <xf numFmtId="0" fontId="8" fillId="0" borderId="6" xfId="0" applyFont="1" applyBorder="1" applyAlignment="1">
      <alignment horizontal="center"/>
    </xf>
    <xf numFmtId="0" fontId="9" fillId="0" borderId="4" xfId="0" applyFont="1" applyBorder="1"/>
    <xf numFmtId="44" fontId="9" fillId="0" borderId="0" xfId="1" applyFont="1" applyBorder="1"/>
    <xf numFmtId="44" fontId="9" fillId="0" borderId="5" xfId="1" applyFont="1" applyBorder="1"/>
    <xf numFmtId="44" fontId="9" fillId="0" borderId="1" xfId="1" applyFont="1" applyBorder="1"/>
    <xf numFmtId="0" fontId="0" fillId="0" borderId="4" xfId="0" applyBorder="1" applyAlignment="1">
      <alignment wrapText="1"/>
    </xf>
    <xf numFmtId="0" fontId="12" fillId="0" borderId="0" xfId="0" applyFont="1"/>
    <xf numFmtId="44" fontId="0" fillId="0" borderId="0" xfId="1" applyFont="1" applyBorder="1" applyProtection="1">
      <protection locked="0"/>
    </xf>
    <xf numFmtId="44" fontId="0" fillId="0" borderId="5" xfId="1" applyFont="1" applyBorder="1" applyProtection="1">
      <protection locked="0"/>
    </xf>
    <xf numFmtId="44" fontId="0" fillId="0" borderId="6" xfId="1" applyFont="1" applyBorder="1" applyProtection="1">
      <protection locked="0"/>
    </xf>
    <xf numFmtId="44" fontId="0" fillId="0" borderId="7" xfId="1" applyFont="1" applyBorder="1" applyProtection="1">
      <protection locked="0"/>
    </xf>
    <xf numFmtId="44" fontId="0" fillId="0" borderId="0" xfId="1" applyFont="1" applyFill="1" applyBorder="1" applyProtection="1">
      <protection locked="0"/>
    </xf>
    <xf numFmtId="0" fontId="5" fillId="0" borderId="8" xfId="0" applyFont="1" applyBorder="1"/>
    <xf numFmtId="44" fontId="5" fillId="0" borderId="9" xfId="0" applyNumberFormat="1" applyFont="1" applyBorder="1"/>
    <xf numFmtId="44" fontId="13" fillId="0" borderId="9" xfId="0" applyNumberFormat="1" applyFont="1" applyBorder="1"/>
    <xf numFmtId="44" fontId="5" fillId="0" borderId="10" xfId="0" applyNumberFormat="1" applyFont="1" applyBorder="1"/>
    <xf numFmtId="44" fontId="5" fillId="0" borderId="1" xfId="1" applyFont="1" applyBorder="1"/>
    <xf numFmtId="0" fontId="13" fillId="0" borderId="0" xfId="0" applyFont="1"/>
    <xf numFmtId="0" fontId="5" fillId="0" borderId="9" xfId="0" applyFont="1" applyBorder="1"/>
    <xf numFmtId="44" fontId="13" fillId="0" borderId="10" xfId="0" applyNumberFormat="1" applyFont="1" applyBorder="1"/>
    <xf numFmtId="0" fontId="7" fillId="0" borderId="4" xfId="0" applyFont="1" applyBorder="1" applyProtection="1">
      <protection locked="0"/>
    </xf>
    <xf numFmtId="44" fontId="0" fillId="0" borderId="0" xfId="1" applyFont="1" applyBorder="1" applyProtection="1"/>
    <xf numFmtId="0" fontId="0" fillId="0" borderId="0" xfId="0" applyProtection="1">
      <protection locked="0"/>
    </xf>
    <xf numFmtId="44" fontId="0" fillId="0" borderId="1" xfId="1" applyFont="1" applyBorder="1" applyProtection="1"/>
    <xf numFmtId="44" fontId="13" fillId="0" borderId="1" xfId="1" applyFont="1" applyBorder="1" applyProtection="1"/>
    <xf numFmtId="0" fontId="8" fillId="0" borderId="0" xfId="0" applyFont="1" applyAlignment="1">
      <alignment horizontal="center" vertical="center" wrapText="1"/>
    </xf>
    <xf numFmtId="44" fontId="8" fillId="0" borderId="0" xfId="1" applyFont="1" applyAlignment="1"/>
    <xf numFmtId="164" fontId="8" fillId="0" borderId="0" xfId="0" applyNumberFormat="1" applyFont="1" applyAlignment="1">
      <alignment wrapText="1"/>
    </xf>
    <xf numFmtId="9" fontId="4" fillId="0" borderId="0" xfId="0" applyNumberFormat="1" applyFont="1" applyAlignment="1">
      <alignment horizontal="center"/>
    </xf>
    <xf numFmtId="44" fontId="0" fillId="0" borderId="0" xfId="0" applyNumberFormat="1"/>
    <xf numFmtId="0" fontId="14" fillId="0" borderId="0" xfId="0" applyFont="1" applyAlignment="1">
      <alignment horizontal="left"/>
    </xf>
    <xf numFmtId="44" fontId="8" fillId="0" borderId="0" xfId="1" applyFont="1" applyAlignment="1">
      <alignment vertical="center"/>
    </xf>
    <xf numFmtId="164" fontId="8" fillId="0" borderId="0" xfId="0" applyNumberFormat="1" applyFont="1" applyAlignment="1">
      <alignment vertical="center" wrapText="1"/>
    </xf>
    <xf numFmtId="9" fontId="4" fillId="0" borderId="0" xfId="0" applyNumberFormat="1" applyFont="1" applyAlignment="1">
      <alignment horizontal="center" vertical="center"/>
    </xf>
    <xf numFmtId="0" fontId="0" fillId="0" borderId="0" xfId="0" applyAlignment="1">
      <alignment vertical="center"/>
    </xf>
    <xf numFmtId="0" fontId="8" fillId="0" borderId="6" xfId="0" applyFont="1" applyBorder="1" applyAlignment="1">
      <alignment horizontal="left" vertical="center"/>
    </xf>
    <xf numFmtId="164" fontId="8" fillId="0" borderId="6" xfId="0" applyNumberFormat="1" applyFont="1" applyBorder="1" applyAlignment="1" applyProtection="1">
      <alignment horizontal="center" vertical="center"/>
      <protection locked="0"/>
    </xf>
    <xf numFmtId="0" fontId="8" fillId="0" borderId="9" xfId="0" applyFont="1" applyBorder="1" applyAlignment="1">
      <alignment horizontal="left" vertical="center"/>
    </xf>
    <xf numFmtId="0" fontId="8" fillId="0" borderId="9" xfId="0" applyFont="1" applyBorder="1" applyAlignment="1" applyProtection="1">
      <alignment horizontal="center" vertical="center"/>
      <protection locked="0"/>
    </xf>
    <xf numFmtId="164" fontId="8" fillId="0" borderId="9" xfId="0" applyNumberFormat="1" applyFont="1" applyBorder="1" applyAlignment="1">
      <alignment vertical="center"/>
    </xf>
    <xf numFmtId="9" fontId="8" fillId="0" borderId="9" xfId="0" applyNumberFormat="1" applyFont="1" applyBorder="1" applyAlignment="1">
      <alignment horizontal="center" vertical="center"/>
    </xf>
    <xf numFmtId="0" fontId="13" fillId="0" borderId="0" xfId="0" applyFont="1" applyAlignment="1">
      <alignment wrapText="1"/>
    </xf>
    <xf numFmtId="0" fontId="0" fillId="0" borderId="0" xfId="0" applyAlignment="1">
      <alignment horizontal="left" wrapText="1"/>
    </xf>
    <xf numFmtId="0" fontId="8" fillId="0" borderId="0" xfId="0" applyFont="1" applyAlignment="1">
      <alignment horizontal="left" vertical="center"/>
    </xf>
    <xf numFmtId="9" fontId="8" fillId="0" borderId="0" xfId="0" applyNumberFormat="1" applyFont="1" applyAlignment="1">
      <alignment horizontal="center" vertical="center"/>
    </xf>
    <xf numFmtId="0" fontId="15" fillId="0" borderId="6" xfId="0" applyFont="1" applyBorder="1" applyAlignment="1">
      <alignment horizontal="left" vertical="center"/>
    </xf>
    <xf numFmtId="44" fontId="0" fillId="0" borderId="6" xfId="1" applyFont="1" applyBorder="1"/>
    <xf numFmtId="164" fontId="6" fillId="0" borderId="6" xfId="0" applyNumberFormat="1" applyFont="1" applyBorder="1" applyAlignment="1">
      <alignment horizontal="center"/>
    </xf>
    <xf numFmtId="0" fontId="6" fillId="0" borderId="0" xfId="0" applyFont="1" applyAlignment="1">
      <alignment horizontal="center"/>
    </xf>
    <xf numFmtId="0" fontId="0" fillId="0" borderId="0" xfId="0" applyAlignment="1">
      <alignment horizontal="left" vertical="top" wrapText="1"/>
    </xf>
    <xf numFmtId="44" fontId="0" fillId="0" borderId="5" xfId="1" applyFont="1" applyBorder="1" applyProtection="1"/>
    <xf numFmtId="0" fontId="0" fillId="0" borderId="0" xfId="0" applyAlignment="1">
      <alignment vertical="top" wrapText="1"/>
    </xf>
    <xf numFmtId="0" fontId="0" fillId="0" borderId="6" xfId="0" applyBorder="1" applyAlignment="1">
      <alignment vertical="top" wrapText="1"/>
    </xf>
    <xf numFmtId="0" fontId="0" fillId="0" borderId="0" xfId="0" applyAlignment="1">
      <alignment horizontal="left"/>
    </xf>
    <xf numFmtId="0" fontId="15" fillId="0" borderId="9" xfId="0" applyFont="1" applyBorder="1" applyAlignment="1">
      <alignment horizontal="left"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5" fillId="0" borderId="0" xfId="0" applyFont="1"/>
    <xf numFmtId="0" fontId="4" fillId="0" borderId="0" xfId="0" applyFont="1"/>
    <xf numFmtId="44" fontId="5" fillId="0" borderId="6" xfId="0" applyNumberFormat="1" applyFont="1" applyBorder="1"/>
    <xf numFmtId="44" fontId="0" fillId="0" borderId="3" xfId="1" applyFont="1" applyBorder="1" applyProtection="1"/>
    <xf numFmtId="0" fontId="2" fillId="0" borderId="1" xfId="0" applyFont="1" applyBorder="1" applyAlignment="1">
      <alignment horizontal="center"/>
    </xf>
    <xf numFmtId="0" fontId="2" fillId="0" borderId="22"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4" xfId="0" applyFont="1" applyBorder="1" applyAlignment="1" applyProtection="1">
      <alignment horizontal="center"/>
      <protection locked="0"/>
    </xf>
    <xf numFmtId="44" fontId="2" fillId="0" borderId="0" xfId="0" applyNumberFormat="1" applyFont="1" applyAlignment="1">
      <alignment horizontal="left"/>
    </xf>
    <xf numFmtId="0" fontId="16" fillId="0" borderId="6" xfId="0" applyFont="1" applyBorder="1" applyAlignment="1">
      <alignment horizontal="center"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13" fillId="0" borderId="0" xfId="0" applyFont="1" applyAlignment="1">
      <alignment horizontal="center" wrapText="1"/>
    </xf>
    <xf numFmtId="0" fontId="13" fillId="0" borderId="6" xfId="0" applyFont="1" applyBorder="1" applyAlignment="1">
      <alignment horizontal="center" wrapText="1"/>
    </xf>
    <xf numFmtId="0" fontId="0" fillId="0" borderId="0" xfId="0" applyAlignment="1">
      <alignment horizontal="left" wrapText="1"/>
    </xf>
    <xf numFmtId="0" fontId="0" fillId="0" borderId="6" xfId="0" applyBorder="1" applyAlignment="1">
      <alignment horizontal="left"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6" fillId="0" borderId="0" xfId="0" applyFont="1" applyAlignment="1">
      <alignment horizont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0" xfId="0"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4" fillId="0" borderId="0" xfId="0" applyFont="1" applyAlignment="1">
      <alignment horizontal="center"/>
    </xf>
    <xf numFmtId="44" fontId="0" fillId="0" borderId="9" xfId="1" applyFont="1" applyBorder="1" applyAlignment="1">
      <alignment horizontal="center"/>
    </xf>
    <xf numFmtId="0" fontId="15" fillId="0" borderId="2" xfId="0" applyFont="1" applyBorder="1" applyAlignment="1">
      <alignment horizontal="center" vertical="center"/>
    </xf>
    <xf numFmtId="0" fontId="5" fillId="0" borderId="0" xfId="0" applyFont="1" applyAlignment="1">
      <alignment horizontal="center"/>
    </xf>
    <xf numFmtId="44" fontId="0" fillId="0" borderId="6" xfId="1" applyFont="1" applyBorder="1" applyAlignment="1" applyProtection="1">
      <alignment horizontal="center"/>
    </xf>
    <xf numFmtId="44" fontId="0" fillId="0" borderId="9" xfId="1" applyFont="1" applyBorder="1" applyAlignment="1" applyProtection="1">
      <alignment horizontal="center"/>
    </xf>
    <xf numFmtId="44" fontId="0" fillId="0" borderId="9" xfId="1" applyFont="1" applyBorder="1" applyAlignment="1" applyProtection="1">
      <alignment horizontal="center"/>
      <protection locked="0"/>
    </xf>
    <xf numFmtId="0" fontId="8" fillId="0" borderId="0" xfId="0" applyFont="1" applyAlignment="1">
      <alignment horizontal="center" vertical="center"/>
    </xf>
    <xf numFmtId="0" fontId="15" fillId="0" borderId="0" xfId="0" applyFont="1" applyAlignment="1">
      <alignment horizontal="center" vertical="center" wrapText="1"/>
    </xf>
    <xf numFmtId="44" fontId="0" fillId="0" borderId="6" xfId="1"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4" fillId="0" borderId="6" xfId="0" applyFont="1" applyBorder="1" applyAlignment="1">
      <alignment horizontal="center"/>
    </xf>
  </cellXfs>
  <cellStyles count="2">
    <cellStyle name="Mo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figura&#231;&#245;es!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nfer&#234;ncia!A1"/><Relationship Id="rId1" Type="http://schemas.openxmlformats.org/officeDocument/2006/relationships/hyperlink" Target="#Orienta&#231;&#245;es!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nfigura&#231;&#245;es!A1"/><Relationship Id="rId1" Type="http://schemas.openxmlformats.org/officeDocument/2006/relationships/hyperlink" Target="#Orienta&#231;&#245;es!A1"/></Relationships>
</file>

<file path=xl/drawings/drawing1.xml><?xml version="1.0" encoding="utf-8"?>
<xdr:wsDr xmlns:xdr="http://schemas.openxmlformats.org/drawingml/2006/spreadsheetDrawing" xmlns:a="http://schemas.openxmlformats.org/drawingml/2006/main">
  <xdr:twoCellAnchor>
    <xdr:from>
      <xdr:col>9</xdr:col>
      <xdr:colOff>15240</xdr:colOff>
      <xdr:row>2</xdr:row>
      <xdr:rowOff>22860</xdr:rowOff>
    </xdr:from>
    <xdr:to>
      <xdr:col>11</xdr:col>
      <xdr:colOff>106680</xdr:colOff>
      <xdr:row>4</xdr:row>
      <xdr:rowOff>152400</xdr:rowOff>
    </xdr:to>
    <xdr:sp macro="" textlink="">
      <xdr:nvSpPr>
        <xdr:cNvPr id="3" name="Retângulo: Cantos Arredondados 2">
          <a:hlinkClick xmlns:r="http://schemas.openxmlformats.org/officeDocument/2006/relationships" r:id="rId1"/>
          <a:extLst>
            <a:ext uri="{FF2B5EF4-FFF2-40B4-BE49-F238E27FC236}">
              <a16:creationId xmlns:a16="http://schemas.microsoft.com/office/drawing/2014/main" id="{A248EEAB-CE5D-9AB9-A16B-50B21F3CE352}"/>
            </a:ext>
          </a:extLst>
        </xdr:cNvPr>
        <xdr:cNvSpPr/>
      </xdr:nvSpPr>
      <xdr:spPr>
        <a:xfrm>
          <a:off x="5501640" y="556260"/>
          <a:ext cx="1310640" cy="5257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IR</a:t>
          </a:r>
          <a:r>
            <a:rPr lang="pt-BR" sz="1100" baseline="0"/>
            <a:t> PARA CONFIGURAÇÕES</a:t>
          </a:r>
          <a:endParaRPr lang="pt-BR" sz="1100"/>
        </a:p>
      </xdr:txBody>
    </xdr:sp>
    <xdr:clientData/>
  </xdr:twoCellAnchor>
  <xdr:twoCellAnchor>
    <xdr:from>
      <xdr:col>9</xdr:col>
      <xdr:colOff>0</xdr:colOff>
      <xdr:row>48</xdr:row>
      <xdr:rowOff>0</xdr:rowOff>
    </xdr:from>
    <xdr:to>
      <xdr:col>11</xdr:col>
      <xdr:colOff>91440</xdr:colOff>
      <xdr:row>51</xdr:row>
      <xdr:rowOff>0</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695CBBC8-9CBA-4CBC-8872-7053D0E2D277}"/>
            </a:ext>
          </a:extLst>
        </xdr:cNvPr>
        <xdr:cNvSpPr/>
      </xdr:nvSpPr>
      <xdr:spPr>
        <a:xfrm>
          <a:off x="5486400" y="8663940"/>
          <a:ext cx="1310640" cy="548640"/>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ysClr val="window" lastClr="FFFFFF"/>
              </a:solidFill>
              <a:effectLst/>
              <a:uLnTx/>
              <a:uFillTx/>
              <a:latin typeface="Calibri" panose="020F0502020204030204"/>
              <a:ea typeface="+mn-ea"/>
              <a:cs typeface="+mn-cs"/>
            </a:rPr>
            <a:t>IR PARA CONFIGURAÇÕES</a:t>
          </a:r>
        </a:p>
      </xdr:txBody>
    </xdr:sp>
    <xdr:clientData/>
  </xdr:twoCellAnchor>
  <xdr:twoCellAnchor editAs="oneCell">
    <xdr:from>
      <xdr:col>8</xdr:col>
      <xdr:colOff>114300</xdr:colOff>
      <xdr:row>54</xdr:row>
      <xdr:rowOff>38100</xdr:rowOff>
    </xdr:from>
    <xdr:to>
      <xdr:col>10</xdr:col>
      <xdr:colOff>215395</xdr:colOff>
      <xdr:row>64</xdr:row>
      <xdr:rowOff>130436</xdr:rowOff>
    </xdr:to>
    <xdr:pic>
      <xdr:nvPicPr>
        <xdr:cNvPr id="6" name="Imagem 5">
          <a:extLst>
            <a:ext uri="{FF2B5EF4-FFF2-40B4-BE49-F238E27FC236}">
              <a16:creationId xmlns:a16="http://schemas.microsoft.com/office/drawing/2014/main" id="{F185DD28-20CC-468C-8A6A-65741DDA41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1100" y="10424160"/>
          <a:ext cx="1320295" cy="458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xdr:colOff>
      <xdr:row>17</xdr:row>
      <xdr:rowOff>22860</xdr:rowOff>
    </xdr:from>
    <xdr:to>
      <xdr:col>3</xdr:col>
      <xdr:colOff>1089660</xdr:colOff>
      <xdr:row>19</xdr:row>
      <xdr:rowOff>167640</xdr:rowOff>
    </xdr:to>
    <xdr:sp macro="" textlink="">
      <xdr:nvSpPr>
        <xdr:cNvPr id="10" name="Retângulo: Cantos Arredondados 9">
          <a:hlinkClick xmlns:r="http://schemas.openxmlformats.org/officeDocument/2006/relationships" r:id="rId1"/>
          <a:extLst>
            <a:ext uri="{FF2B5EF4-FFF2-40B4-BE49-F238E27FC236}">
              <a16:creationId xmlns:a16="http://schemas.microsoft.com/office/drawing/2014/main" id="{0698A30E-26A0-4567-AE83-697942B213EF}"/>
            </a:ext>
          </a:extLst>
        </xdr:cNvPr>
        <xdr:cNvSpPr/>
      </xdr:nvSpPr>
      <xdr:spPr>
        <a:xfrm>
          <a:off x="2552700" y="3528060"/>
          <a:ext cx="1684020" cy="510540"/>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ysClr val="window" lastClr="FFFFFF"/>
              </a:solidFill>
              <a:effectLst/>
              <a:uLnTx/>
              <a:uFillTx/>
              <a:latin typeface="Calibri" panose="020F0502020204030204"/>
              <a:ea typeface="+mn-ea"/>
              <a:cs typeface="+mn-cs"/>
            </a:rPr>
            <a:t>DÚVIDAS NO PREENCHIMENTO? </a:t>
          </a:r>
        </a:p>
      </xdr:txBody>
    </xdr:sp>
    <xdr:clientData/>
  </xdr:twoCellAnchor>
  <xdr:twoCellAnchor>
    <xdr:from>
      <xdr:col>6</xdr:col>
      <xdr:colOff>15240</xdr:colOff>
      <xdr:row>17</xdr:row>
      <xdr:rowOff>22860</xdr:rowOff>
    </xdr:from>
    <xdr:to>
      <xdr:col>8</xdr:col>
      <xdr:colOff>182880</xdr:colOff>
      <xdr:row>20</xdr:row>
      <xdr:rowOff>0</xdr:rowOff>
    </xdr:to>
    <xdr:sp macro="" textlink="">
      <xdr:nvSpPr>
        <xdr:cNvPr id="13" name="Retângulo: Cantos Arredondados 12">
          <a:hlinkClick xmlns:r="http://schemas.openxmlformats.org/officeDocument/2006/relationships" r:id="rId2"/>
          <a:extLst>
            <a:ext uri="{FF2B5EF4-FFF2-40B4-BE49-F238E27FC236}">
              <a16:creationId xmlns:a16="http://schemas.microsoft.com/office/drawing/2014/main" id="{35D3BE08-2DA8-4A4D-A8D5-0138B10893D7}"/>
            </a:ext>
          </a:extLst>
        </xdr:cNvPr>
        <xdr:cNvSpPr/>
      </xdr:nvSpPr>
      <xdr:spPr>
        <a:xfrm>
          <a:off x="5478780" y="3528060"/>
          <a:ext cx="1684020" cy="525780"/>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ysClr val="window" lastClr="FFFFFF"/>
              </a:solidFill>
              <a:effectLst/>
              <a:uLnTx/>
              <a:uFillTx/>
              <a:latin typeface="Calibri" panose="020F0502020204030204"/>
              <a:ea typeface="+mn-ea"/>
              <a:cs typeface="+mn-cs"/>
            </a:rPr>
            <a:t>TUDO PRONTO!</a:t>
          </a:r>
        </a:p>
      </xdr:txBody>
    </xdr:sp>
    <xdr:clientData/>
  </xdr:twoCellAnchor>
  <xdr:twoCellAnchor editAs="oneCell">
    <xdr:from>
      <xdr:col>0</xdr:col>
      <xdr:colOff>114300</xdr:colOff>
      <xdr:row>26</xdr:row>
      <xdr:rowOff>53340</xdr:rowOff>
    </xdr:from>
    <xdr:to>
      <xdr:col>0</xdr:col>
      <xdr:colOff>1434595</xdr:colOff>
      <xdr:row>28</xdr:row>
      <xdr:rowOff>145676</xdr:rowOff>
    </xdr:to>
    <xdr:pic>
      <xdr:nvPicPr>
        <xdr:cNvPr id="2" name="Imagem 1">
          <a:extLst>
            <a:ext uri="{FF2B5EF4-FFF2-40B4-BE49-F238E27FC236}">
              <a16:creationId xmlns:a16="http://schemas.microsoft.com/office/drawing/2014/main" id="{CB82D884-B3D0-4C3F-A0F7-4347E3AE38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5204460"/>
          <a:ext cx="1320295" cy="458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80682</xdr:colOff>
      <xdr:row>0</xdr:row>
      <xdr:rowOff>62752</xdr:rowOff>
    </xdr:from>
    <xdr:to>
      <xdr:col>1</xdr:col>
      <xdr:colOff>1057834</xdr:colOff>
      <xdr:row>1</xdr:row>
      <xdr:rowOff>304799</xdr:rowOff>
    </xdr:to>
    <xdr:sp macro="" textlink="">
      <xdr:nvSpPr>
        <xdr:cNvPr id="3" name="Retângulo: Cantos Arredondados 2">
          <a:hlinkClick xmlns:r="http://schemas.openxmlformats.org/officeDocument/2006/relationships" r:id="rId1"/>
          <a:extLst>
            <a:ext uri="{FF2B5EF4-FFF2-40B4-BE49-F238E27FC236}">
              <a16:creationId xmlns:a16="http://schemas.microsoft.com/office/drawing/2014/main" id="{5F1313D9-CF6C-417F-AACF-0BC8CD3B120B}"/>
            </a:ext>
          </a:extLst>
        </xdr:cNvPr>
        <xdr:cNvSpPr/>
      </xdr:nvSpPr>
      <xdr:spPr>
        <a:xfrm>
          <a:off x="80682" y="62752"/>
          <a:ext cx="1721223" cy="672353"/>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ysClr val="window" lastClr="FFFFFF"/>
              </a:solidFill>
              <a:effectLst/>
              <a:uLnTx/>
              <a:uFillTx/>
              <a:latin typeface="Calibri" panose="020F0502020204030204"/>
              <a:ea typeface="+mn-ea"/>
              <a:cs typeface="+mn-cs"/>
            </a:rPr>
            <a:t>DÚVIDAS NO PREENCHIMENTO? </a:t>
          </a:r>
        </a:p>
      </xdr:txBody>
    </xdr:sp>
    <xdr:clientData/>
  </xdr:twoCellAnchor>
  <xdr:twoCellAnchor>
    <xdr:from>
      <xdr:col>1</xdr:col>
      <xdr:colOff>1281952</xdr:colOff>
      <xdr:row>0</xdr:row>
      <xdr:rowOff>53787</xdr:rowOff>
    </xdr:from>
    <xdr:to>
      <xdr:col>6</xdr:col>
      <xdr:colOff>8965</xdr:colOff>
      <xdr:row>1</xdr:row>
      <xdr:rowOff>286871</xdr:rowOff>
    </xdr:to>
    <xdr:sp macro="" textlink="">
      <xdr:nvSpPr>
        <xdr:cNvPr id="10" name="Retângulo: Cantos Arredondados 9">
          <a:hlinkClick xmlns:r="http://schemas.openxmlformats.org/officeDocument/2006/relationships" r:id="rId2"/>
          <a:extLst>
            <a:ext uri="{FF2B5EF4-FFF2-40B4-BE49-F238E27FC236}">
              <a16:creationId xmlns:a16="http://schemas.microsoft.com/office/drawing/2014/main" id="{06615BFD-6B0F-4EED-A248-9FA5A4D8105A}"/>
            </a:ext>
          </a:extLst>
        </xdr:cNvPr>
        <xdr:cNvSpPr/>
      </xdr:nvSpPr>
      <xdr:spPr>
        <a:xfrm>
          <a:off x="2026023" y="53787"/>
          <a:ext cx="1694330" cy="663390"/>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ysClr val="window" lastClr="FFFFFF"/>
              </a:solidFill>
              <a:effectLst/>
              <a:uLnTx/>
              <a:uFillTx/>
              <a:latin typeface="Calibri" panose="020F0502020204030204"/>
              <a:ea typeface="+mn-ea"/>
              <a:cs typeface="+mn-cs"/>
            </a:rPr>
            <a:t>IR PARA CONFIGURAÇÕES</a:t>
          </a:r>
        </a:p>
      </xdr:txBody>
    </xdr:sp>
    <xdr:clientData/>
  </xdr:twoCellAnchor>
  <xdr:twoCellAnchor editAs="oneCell">
    <xdr:from>
      <xdr:col>1</xdr:col>
      <xdr:colOff>116542</xdr:colOff>
      <xdr:row>38</xdr:row>
      <xdr:rowOff>71718</xdr:rowOff>
    </xdr:from>
    <xdr:to>
      <xdr:col>1</xdr:col>
      <xdr:colOff>1436837</xdr:colOff>
      <xdr:row>40</xdr:row>
      <xdr:rowOff>171226</xdr:rowOff>
    </xdr:to>
    <xdr:pic>
      <xdr:nvPicPr>
        <xdr:cNvPr id="2" name="Imagem 1">
          <a:extLst>
            <a:ext uri="{FF2B5EF4-FFF2-40B4-BE49-F238E27FC236}">
              <a16:creationId xmlns:a16="http://schemas.microsoft.com/office/drawing/2014/main" id="{58B35E18-B5E2-4DCF-B80A-C614B0BBCA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0613" y="8606118"/>
          <a:ext cx="1320295" cy="458096"/>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A92B4-6571-4E55-BABF-D8673081F954}">
  <dimension ref="A1:Q67"/>
  <sheetViews>
    <sheetView showGridLines="0" workbookViewId="0">
      <selection activeCell="E55" sqref="E55"/>
    </sheetView>
  </sheetViews>
  <sheetFormatPr defaultColWidth="0" defaultRowHeight="14.4" zeroHeight="1" x14ac:dyDescent="0.3"/>
  <cols>
    <col min="1" max="12" width="8.88671875" customWidth="1"/>
    <col min="13" max="17" width="0" hidden="1" customWidth="1"/>
    <col min="18" max="16384" width="8.88671875" hidden="1"/>
  </cols>
  <sheetData>
    <row r="1" spans="1:17" ht="21" customHeight="1" x14ac:dyDescent="0.4">
      <c r="A1" s="82" t="s">
        <v>38</v>
      </c>
      <c r="B1" s="82"/>
      <c r="C1" s="82"/>
      <c r="D1" s="82"/>
      <c r="E1" s="82"/>
      <c r="F1" s="82"/>
      <c r="G1" s="82"/>
      <c r="H1" s="82"/>
      <c r="I1" s="82"/>
      <c r="J1" s="82"/>
      <c r="K1" s="82"/>
      <c r="L1" s="82"/>
      <c r="M1" s="53"/>
      <c r="N1" s="53"/>
      <c r="O1" s="53"/>
      <c r="P1" s="53"/>
      <c r="Q1" s="53"/>
    </row>
    <row r="2" spans="1:17" ht="21" customHeight="1" x14ac:dyDescent="0.4">
      <c r="A2" s="83"/>
      <c r="B2" s="83"/>
      <c r="C2" s="83"/>
      <c r="D2" s="83"/>
      <c r="E2" s="83"/>
      <c r="F2" s="83"/>
      <c r="G2" s="83"/>
      <c r="H2" s="83"/>
      <c r="I2" s="83"/>
      <c r="J2" s="83"/>
      <c r="K2" s="83"/>
      <c r="L2" s="83"/>
      <c r="M2" s="53"/>
      <c r="N2" s="53"/>
      <c r="O2" s="53"/>
      <c r="P2" s="53"/>
      <c r="Q2" s="53"/>
    </row>
    <row r="3" spans="1:17" ht="15.6" x14ac:dyDescent="0.3">
      <c r="A3" s="42"/>
      <c r="B3" s="42"/>
      <c r="C3" s="42"/>
    </row>
    <row r="4" spans="1:17" ht="15.6" x14ac:dyDescent="0.3">
      <c r="A4" s="42"/>
      <c r="B4" s="42"/>
      <c r="C4" s="42"/>
    </row>
    <row r="5" spans="1:17" ht="15" customHeight="1" x14ac:dyDescent="0.3">
      <c r="A5" s="107" t="s">
        <v>29</v>
      </c>
      <c r="B5" s="107"/>
      <c r="C5" s="107"/>
      <c r="D5" s="107"/>
      <c r="E5" s="107"/>
      <c r="F5" s="107"/>
      <c r="G5" s="107"/>
      <c r="H5" s="107"/>
      <c r="I5" s="107"/>
      <c r="J5" s="107"/>
      <c r="K5" s="107"/>
      <c r="L5" s="107"/>
    </row>
    <row r="6" spans="1:17" ht="15.75" customHeight="1" x14ac:dyDescent="0.3">
      <c r="A6" s="84" t="s">
        <v>42</v>
      </c>
      <c r="B6" s="84"/>
      <c r="C6" s="84"/>
      <c r="D6" s="84"/>
      <c r="E6" s="84"/>
      <c r="F6" s="84"/>
      <c r="G6" s="84"/>
      <c r="H6" s="84"/>
      <c r="I6" s="84"/>
      <c r="J6" s="84"/>
      <c r="K6" s="84"/>
      <c r="L6" s="84"/>
    </row>
    <row r="7" spans="1:17" ht="15.75" customHeight="1" x14ac:dyDescent="0.3">
      <c r="A7" s="84"/>
      <c r="B7" s="84"/>
      <c r="C7" s="84"/>
      <c r="D7" s="84"/>
      <c r="E7" s="84"/>
      <c r="F7" s="84"/>
      <c r="G7" s="84"/>
      <c r="H7" s="84"/>
      <c r="I7" s="84"/>
      <c r="J7" s="84"/>
      <c r="K7" s="84"/>
      <c r="L7" s="84"/>
    </row>
    <row r="8" spans="1:17" x14ac:dyDescent="0.3">
      <c r="A8" s="85"/>
      <c r="B8" s="85"/>
      <c r="C8" s="85"/>
      <c r="D8" s="85"/>
      <c r="E8" s="85"/>
      <c r="F8" s="85"/>
      <c r="G8" s="85"/>
      <c r="H8" s="85"/>
      <c r="I8" s="85"/>
      <c r="J8" s="85"/>
      <c r="K8" s="85"/>
      <c r="L8" s="85"/>
    </row>
    <row r="9" spans="1:17" x14ac:dyDescent="0.3">
      <c r="A9" s="54"/>
      <c r="B9" s="54"/>
      <c r="C9" s="54"/>
      <c r="D9" s="54"/>
      <c r="E9" s="54"/>
      <c r="F9" s="54"/>
      <c r="G9" s="54"/>
      <c r="H9" s="54"/>
      <c r="I9" s="54"/>
      <c r="J9" s="54"/>
      <c r="K9" s="54"/>
      <c r="L9" s="54"/>
    </row>
    <row r="10" spans="1:17" ht="14.4" customHeight="1" x14ac:dyDescent="0.3">
      <c r="A10" s="84" t="s">
        <v>50</v>
      </c>
      <c r="B10" s="84"/>
      <c r="C10" s="84"/>
      <c r="D10" s="84"/>
      <c r="E10" s="84"/>
      <c r="F10" s="84"/>
      <c r="G10" s="84"/>
      <c r="H10" s="84"/>
      <c r="I10" s="84"/>
      <c r="J10" s="84"/>
      <c r="K10" s="84"/>
      <c r="L10" s="84"/>
    </row>
    <row r="11" spans="1:17" x14ac:dyDescent="0.3">
      <c r="A11" s="84"/>
      <c r="B11" s="84"/>
      <c r="C11" s="84"/>
      <c r="D11" s="84"/>
      <c r="E11" s="84"/>
      <c r="F11" s="84"/>
      <c r="G11" s="84"/>
      <c r="H11" s="84"/>
      <c r="I11" s="84"/>
      <c r="J11" s="84"/>
      <c r="K11" s="84"/>
      <c r="L11" s="84"/>
    </row>
    <row r="12" spans="1:17" x14ac:dyDescent="0.3">
      <c r="A12" s="84"/>
      <c r="B12" s="84"/>
      <c r="C12" s="84"/>
      <c r="D12" s="84"/>
      <c r="E12" s="84"/>
      <c r="F12" s="84"/>
      <c r="G12" s="84"/>
      <c r="H12" s="84"/>
      <c r="I12" s="84"/>
      <c r="J12" s="84"/>
      <c r="K12" s="84"/>
      <c r="L12" s="84"/>
    </row>
    <row r="13" spans="1:17" x14ac:dyDescent="0.3">
      <c r="A13" s="84"/>
      <c r="B13" s="84"/>
      <c r="C13" s="84"/>
      <c r="D13" s="84"/>
      <c r="E13" s="84"/>
      <c r="F13" s="84"/>
      <c r="G13" s="84"/>
      <c r="H13" s="84"/>
      <c r="I13" s="84"/>
      <c r="J13" s="84"/>
      <c r="K13" s="84"/>
      <c r="L13" s="84"/>
    </row>
    <row r="14" spans="1:17" x14ac:dyDescent="0.3">
      <c r="A14" s="54"/>
      <c r="B14" s="54"/>
      <c r="C14" s="54"/>
      <c r="D14" s="54"/>
      <c r="E14" s="54"/>
      <c r="F14" s="54"/>
      <c r="G14" s="54"/>
      <c r="H14" s="54"/>
      <c r="I14" s="54"/>
      <c r="J14" s="54"/>
      <c r="K14" s="54"/>
      <c r="L14" s="54"/>
    </row>
    <row r="15" spans="1:17" ht="15" thickBot="1" x14ac:dyDescent="0.35">
      <c r="A15" s="94" t="s">
        <v>43</v>
      </c>
      <c r="B15" s="94"/>
      <c r="C15" s="94"/>
      <c r="D15" s="94"/>
      <c r="E15" s="94"/>
      <c r="F15" s="94"/>
      <c r="G15" s="94"/>
      <c r="H15" s="94"/>
      <c r="I15" s="94"/>
      <c r="J15" s="94"/>
      <c r="K15" s="94"/>
      <c r="L15" s="94"/>
    </row>
    <row r="16" spans="1:17" x14ac:dyDescent="0.3">
      <c r="A16" s="86" t="s">
        <v>30</v>
      </c>
      <c r="B16" s="87"/>
      <c r="C16" s="87"/>
      <c r="D16" s="87"/>
      <c r="E16" s="87"/>
      <c r="F16" s="87"/>
      <c r="G16" s="87"/>
      <c r="H16" s="87"/>
      <c r="I16" s="87"/>
      <c r="J16" s="87"/>
      <c r="K16" s="87"/>
      <c r="L16" s="88"/>
    </row>
    <row r="17" spans="1:12" ht="15" customHeight="1" x14ac:dyDescent="0.3">
      <c r="A17" s="89"/>
      <c r="B17" s="80"/>
      <c r="C17" s="80"/>
      <c r="D17" s="80"/>
      <c r="E17" s="80"/>
      <c r="F17" s="80"/>
      <c r="G17" s="80"/>
      <c r="H17" s="80"/>
      <c r="I17" s="80"/>
      <c r="J17" s="80"/>
      <c r="K17" s="80"/>
      <c r="L17" s="90"/>
    </row>
    <row r="18" spans="1:12" x14ac:dyDescent="0.3">
      <c r="A18" s="89"/>
      <c r="B18" s="80"/>
      <c r="C18" s="80"/>
      <c r="D18" s="80"/>
      <c r="E18" s="80"/>
      <c r="F18" s="80"/>
      <c r="G18" s="80"/>
      <c r="H18" s="80"/>
      <c r="I18" s="80"/>
      <c r="J18" s="80"/>
      <c r="K18" s="80"/>
      <c r="L18" s="90"/>
    </row>
    <row r="19" spans="1:12" ht="15" thickBot="1" x14ac:dyDescent="0.35">
      <c r="A19" s="91"/>
      <c r="B19" s="92"/>
      <c r="C19" s="92"/>
      <c r="D19" s="92"/>
      <c r="E19" s="92"/>
      <c r="F19" s="92"/>
      <c r="G19" s="92"/>
      <c r="H19" s="92"/>
      <c r="I19" s="92"/>
      <c r="J19" s="92"/>
      <c r="K19" s="92"/>
      <c r="L19" s="93"/>
    </row>
    <row r="20" spans="1:12" ht="15" thickBot="1" x14ac:dyDescent="0.35">
      <c r="A20" s="61"/>
      <c r="B20" s="61"/>
      <c r="C20" s="61"/>
      <c r="D20" s="61"/>
      <c r="E20" s="61"/>
      <c r="F20" s="61"/>
      <c r="G20" s="61"/>
      <c r="H20" s="61"/>
      <c r="I20" s="61"/>
      <c r="J20" s="61"/>
      <c r="K20" s="61"/>
      <c r="L20" s="61"/>
    </row>
    <row r="21" spans="1:12" x14ac:dyDescent="0.3">
      <c r="A21" s="86" t="s">
        <v>33</v>
      </c>
      <c r="B21" s="87"/>
      <c r="C21" s="87"/>
      <c r="D21" s="87"/>
      <c r="E21" s="87"/>
      <c r="F21" s="87"/>
      <c r="G21" s="87"/>
      <c r="H21" s="87"/>
      <c r="I21" s="87"/>
      <c r="J21" s="87"/>
      <c r="K21" s="87"/>
      <c r="L21" s="88"/>
    </row>
    <row r="22" spans="1:12" ht="14.4" customHeight="1" x14ac:dyDescent="0.3">
      <c r="A22" s="89"/>
      <c r="B22" s="80"/>
      <c r="C22" s="80"/>
      <c r="D22" s="80"/>
      <c r="E22" s="80"/>
      <c r="F22" s="80"/>
      <c r="G22" s="80"/>
      <c r="H22" s="80"/>
      <c r="I22" s="80"/>
      <c r="J22" s="80"/>
      <c r="K22" s="80"/>
      <c r="L22" s="90"/>
    </row>
    <row r="23" spans="1:12" x14ac:dyDescent="0.3">
      <c r="A23" s="89"/>
      <c r="B23" s="80"/>
      <c r="C23" s="80"/>
      <c r="D23" s="80"/>
      <c r="E23" s="80"/>
      <c r="F23" s="80"/>
      <c r="G23" s="80"/>
      <c r="H23" s="80"/>
      <c r="I23" s="80"/>
      <c r="J23" s="80"/>
      <c r="K23" s="80"/>
      <c r="L23" s="90"/>
    </row>
    <row r="24" spans="1:12" ht="15" thickBot="1" x14ac:dyDescent="0.35">
      <c r="A24" s="91"/>
      <c r="B24" s="92"/>
      <c r="C24" s="92"/>
      <c r="D24" s="92"/>
      <c r="E24" s="92"/>
      <c r="F24" s="92"/>
      <c r="G24" s="92"/>
      <c r="H24" s="92"/>
      <c r="I24" s="92"/>
      <c r="J24" s="92"/>
      <c r="K24" s="92"/>
      <c r="L24" s="93"/>
    </row>
    <row r="25" spans="1:12" ht="15" thickBot="1" x14ac:dyDescent="0.35">
      <c r="A25" s="61"/>
      <c r="B25" s="61"/>
      <c r="C25" s="61"/>
      <c r="D25" s="61"/>
      <c r="E25" s="61"/>
      <c r="F25" s="61"/>
      <c r="G25" s="61"/>
      <c r="H25" s="61"/>
      <c r="I25" s="61"/>
      <c r="J25" s="61"/>
      <c r="K25" s="61"/>
      <c r="L25" s="61"/>
    </row>
    <row r="26" spans="1:12" ht="14.4" customHeight="1" x14ac:dyDescent="0.3">
      <c r="A26" s="86" t="s">
        <v>31</v>
      </c>
      <c r="B26" s="87"/>
      <c r="C26" s="87"/>
      <c r="D26" s="87"/>
      <c r="E26" s="87"/>
      <c r="F26" s="87"/>
      <c r="G26" s="87"/>
      <c r="H26" s="87"/>
      <c r="I26" s="87"/>
      <c r="J26" s="87"/>
      <c r="K26" s="87"/>
      <c r="L26" s="88"/>
    </row>
    <row r="27" spans="1:12" ht="15" thickBot="1" x14ac:dyDescent="0.35">
      <c r="A27" s="91"/>
      <c r="B27" s="92"/>
      <c r="C27" s="92"/>
      <c r="D27" s="92"/>
      <c r="E27" s="92"/>
      <c r="F27" s="92"/>
      <c r="G27" s="92"/>
      <c r="H27" s="92"/>
      <c r="I27" s="92"/>
      <c r="J27" s="92"/>
      <c r="K27" s="92"/>
      <c r="L27" s="93"/>
    </row>
    <row r="28" spans="1:12" ht="15" customHeight="1" thickBot="1" x14ac:dyDescent="0.35">
      <c r="A28" s="63"/>
      <c r="B28" s="63"/>
      <c r="C28" s="63"/>
      <c r="D28" s="63"/>
      <c r="E28" s="63"/>
      <c r="F28" s="63"/>
      <c r="G28" s="63"/>
      <c r="H28" s="63"/>
      <c r="I28" s="63"/>
      <c r="J28" s="63"/>
      <c r="K28" s="63"/>
      <c r="L28" s="63"/>
    </row>
    <row r="29" spans="1:12" s="65" customFormat="1" ht="30" customHeight="1" thickBot="1" x14ac:dyDescent="0.35">
      <c r="A29" s="104" t="s">
        <v>48</v>
      </c>
      <c r="B29" s="105"/>
      <c r="C29" s="105"/>
      <c r="D29" s="105"/>
      <c r="E29" s="105"/>
      <c r="F29" s="105"/>
      <c r="G29" s="105"/>
      <c r="H29" s="105"/>
      <c r="I29" s="105"/>
      <c r="J29" s="105"/>
      <c r="K29" s="105"/>
      <c r="L29" s="106"/>
    </row>
    <row r="30" spans="1:12" ht="15" thickBot="1" x14ac:dyDescent="0.35">
      <c r="A30" s="64"/>
      <c r="B30" s="64"/>
      <c r="C30" s="64"/>
      <c r="D30" s="64"/>
      <c r="E30" s="64"/>
      <c r="F30" s="64"/>
      <c r="G30" s="64"/>
      <c r="H30" s="64"/>
      <c r="I30" s="64"/>
      <c r="J30" s="64"/>
      <c r="K30" s="64"/>
      <c r="L30" s="64"/>
    </row>
    <row r="31" spans="1:12" x14ac:dyDescent="0.3">
      <c r="A31" s="95" t="s">
        <v>47</v>
      </c>
      <c r="B31" s="96"/>
      <c r="C31" s="96"/>
      <c r="D31" s="96"/>
      <c r="E31" s="96"/>
      <c r="F31" s="96"/>
      <c r="G31" s="96"/>
      <c r="H31" s="96"/>
      <c r="I31" s="96"/>
      <c r="J31" s="96"/>
      <c r="K31" s="96"/>
      <c r="L31" s="97"/>
    </row>
    <row r="32" spans="1:12" x14ac:dyDescent="0.3">
      <c r="A32" s="98"/>
      <c r="B32" s="99"/>
      <c r="C32" s="99"/>
      <c r="D32" s="99"/>
      <c r="E32" s="99"/>
      <c r="F32" s="99"/>
      <c r="G32" s="99"/>
      <c r="H32" s="99"/>
      <c r="I32" s="99"/>
      <c r="J32" s="99"/>
      <c r="K32" s="99"/>
      <c r="L32" s="100"/>
    </row>
    <row r="33" spans="1:12" x14ac:dyDescent="0.3">
      <c r="A33" s="98"/>
      <c r="B33" s="99"/>
      <c r="C33" s="99"/>
      <c r="D33" s="99"/>
      <c r="E33" s="99"/>
      <c r="F33" s="99"/>
      <c r="G33" s="99"/>
      <c r="H33" s="99"/>
      <c r="I33" s="99"/>
      <c r="J33" s="99"/>
      <c r="K33" s="99"/>
      <c r="L33" s="100"/>
    </row>
    <row r="34" spans="1:12" ht="15" thickBot="1" x14ac:dyDescent="0.35">
      <c r="A34" s="101"/>
      <c r="B34" s="102"/>
      <c r="C34" s="102"/>
      <c r="D34" s="102"/>
      <c r="E34" s="102"/>
      <c r="F34" s="102"/>
      <c r="G34" s="102"/>
      <c r="H34" s="102"/>
      <c r="I34" s="102"/>
      <c r="J34" s="102"/>
      <c r="K34" s="102"/>
      <c r="L34" s="103"/>
    </row>
    <row r="35" spans="1:12" x14ac:dyDescent="0.3">
      <c r="A35" s="61"/>
      <c r="B35" s="61"/>
      <c r="C35" s="61"/>
      <c r="D35" s="61"/>
      <c r="E35" s="61"/>
      <c r="F35" s="61"/>
      <c r="G35" s="61"/>
      <c r="H35" s="61"/>
      <c r="I35" s="61"/>
      <c r="J35" s="61"/>
      <c r="K35" s="61"/>
      <c r="L35" s="61"/>
    </row>
    <row r="36" spans="1:12" x14ac:dyDescent="0.3">
      <c r="A36" s="79" t="s">
        <v>32</v>
      </c>
      <c r="B36" s="79"/>
      <c r="C36" s="79"/>
      <c r="D36" s="79"/>
      <c r="E36" s="79"/>
      <c r="F36" s="79"/>
      <c r="G36" s="79"/>
      <c r="H36" s="79"/>
      <c r="I36" s="79"/>
      <c r="J36" s="79"/>
      <c r="K36" s="79"/>
      <c r="L36" s="79"/>
    </row>
    <row r="37" spans="1:12" x14ac:dyDescent="0.3">
      <c r="A37" s="80"/>
      <c r="B37" s="80"/>
      <c r="C37" s="80"/>
      <c r="D37" s="80"/>
      <c r="E37" s="80"/>
      <c r="F37" s="80"/>
      <c r="G37" s="80"/>
      <c r="H37" s="80"/>
      <c r="I37" s="80"/>
      <c r="J37" s="80"/>
      <c r="K37" s="80"/>
      <c r="L37" s="80"/>
    </row>
    <row r="38" spans="1:12" x14ac:dyDescent="0.3">
      <c r="A38" s="80"/>
      <c r="B38" s="80"/>
      <c r="C38" s="80"/>
      <c r="D38" s="80"/>
      <c r="E38" s="80"/>
      <c r="F38" s="80"/>
      <c r="G38" s="80"/>
      <c r="H38" s="80"/>
      <c r="I38" s="80"/>
      <c r="J38" s="80"/>
      <c r="K38" s="80"/>
      <c r="L38" s="80"/>
    </row>
    <row r="39" spans="1:12" x14ac:dyDescent="0.3">
      <c r="A39" s="80"/>
      <c r="B39" s="80"/>
      <c r="C39" s="80"/>
      <c r="D39" s="80"/>
      <c r="E39" s="80"/>
      <c r="F39" s="80"/>
      <c r="G39" s="80"/>
      <c r="H39" s="80"/>
      <c r="I39" s="80"/>
      <c r="J39" s="80"/>
      <c r="K39" s="80"/>
      <c r="L39" s="80"/>
    </row>
    <row r="40" spans="1:12" x14ac:dyDescent="0.3">
      <c r="A40" s="80"/>
      <c r="B40" s="80"/>
      <c r="C40" s="80"/>
      <c r="D40" s="80"/>
      <c r="E40" s="80"/>
      <c r="F40" s="80"/>
      <c r="G40" s="80"/>
      <c r="H40" s="80"/>
      <c r="I40" s="80"/>
      <c r="J40" s="80"/>
      <c r="K40" s="80"/>
      <c r="L40" s="80"/>
    </row>
    <row r="41" spans="1:12" x14ac:dyDescent="0.3">
      <c r="A41" s="81"/>
      <c r="B41" s="81"/>
      <c r="C41" s="81"/>
      <c r="D41" s="81"/>
      <c r="E41" s="81"/>
      <c r="F41" s="81"/>
      <c r="G41" s="81"/>
      <c r="H41" s="81"/>
      <c r="I41" s="81"/>
      <c r="J41" s="81"/>
      <c r="K41" s="81"/>
      <c r="L41" s="81"/>
    </row>
    <row r="42" spans="1:12" x14ac:dyDescent="0.3"/>
    <row r="43" spans="1:12" x14ac:dyDescent="0.3">
      <c r="A43" s="78" t="s">
        <v>44</v>
      </c>
      <c r="B43" s="78"/>
      <c r="C43" s="78"/>
      <c r="D43" s="78"/>
      <c r="E43" s="78"/>
      <c r="F43" s="78"/>
      <c r="G43" s="78"/>
      <c r="H43" s="78"/>
      <c r="I43" s="78"/>
      <c r="J43" s="78"/>
      <c r="K43" s="78"/>
      <c r="L43" s="78"/>
    </row>
    <row r="44" spans="1:12" x14ac:dyDescent="0.3">
      <c r="A44" s="79" t="s">
        <v>45</v>
      </c>
      <c r="B44" s="79"/>
      <c r="C44" s="79"/>
      <c r="D44" s="79"/>
      <c r="E44" s="79"/>
      <c r="F44" s="79"/>
      <c r="G44" s="79"/>
      <c r="H44" s="79"/>
      <c r="I44" s="79"/>
      <c r="J44" s="79"/>
      <c r="K44" s="79"/>
      <c r="L44" s="79"/>
    </row>
    <row r="45" spans="1:12" x14ac:dyDescent="0.3">
      <c r="A45" s="80"/>
      <c r="B45" s="80"/>
      <c r="C45" s="80"/>
      <c r="D45" s="80"/>
      <c r="E45" s="80"/>
      <c r="F45" s="80"/>
      <c r="G45" s="80"/>
      <c r="H45" s="80"/>
      <c r="I45" s="80"/>
      <c r="J45" s="80"/>
      <c r="K45" s="80"/>
      <c r="L45" s="80"/>
    </row>
    <row r="46" spans="1:12" x14ac:dyDescent="0.3">
      <c r="A46" s="80"/>
      <c r="B46" s="80"/>
      <c r="C46" s="80"/>
      <c r="D46" s="80"/>
      <c r="E46" s="80"/>
      <c r="F46" s="80"/>
      <c r="G46" s="80"/>
      <c r="H46" s="80"/>
      <c r="I46" s="80"/>
      <c r="J46" s="80"/>
      <c r="K46" s="80"/>
      <c r="L46" s="80"/>
    </row>
    <row r="47" spans="1:12" x14ac:dyDescent="0.3">
      <c r="A47" s="81"/>
      <c r="B47" s="81"/>
      <c r="C47" s="81"/>
      <c r="D47" s="81"/>
      <c r="E47" s="81"/>
      <c r="F47" s="81"/>
      <c r="G47" s="81"/>
      <c r="H47" s="81"/>
      <c r="I47" s="81"/>
      <c r="J47" s="81"/>
      <c r="K47" s="81"/>
      <c r="L47" s="81"/>
    </row>
    <row r="48" spans="1:12" x14ac:dyDescent="0.3"/>
    <row r="49" x14ac:dyDescent="0.3"/>
    <row r="50" x14ac:dyDescent="0.3"/>
    <row r="51" x14ac:dyDescent="0.3"/>
    <row r="52" x14ac:dyDescent="0.3"/>
    <row r="53" x14ac:dyDescent="0.3"/>
    <row r="54" x14ac:dyDescent="0.3"/>
    <row r="55" x14ac:dyDescent="0.3"/>
    <row r="56" x14ac:dyDescent="0.3"/>
    <row r="65" spans="9:10" x14ac:dyDescent="0.3"/>
    <row r="66" spans="9:10" x14ac:dyDescent="0.3">
      <c r="I66" s="77" t="s">
        <v>56</v>
      </c>
      <c r="J66" s="77"/>
    </row>
    <row r="67" spans="9:10" x14ac:dyDescent="0.3"/>
  </sheetData>
  <sheetProtection algorithmName="SHA-512" hashValue="vGEnnOj/qy0HCC23oUMn1EM0k34LpV1kwFEhW3gBwo1SDG8pqkGwiVRlUlSgM8LX/0CNe6UpaDLmjss65MBBJw==" saltValue="jTuJhquJj4QHSjbSluuDTA==" spinCount="100000" sheet="1" selectLockedCells="1" selectUnlockedCells="1"/>
  <mergeCells count="13">
    <mergeCell ref="A43:L43"/>
    <mergeCell ref="A44:L47"/>
    <mergeCell ref="A1:L2"/>
    <mergeCell ref="A6:L8"/>
    <mergeCell ref="A16:L19"/>
    <mergeCell ref="A21:L24"/>
    <mergeCell ref="A36:L41"/>
    <mergeCell ref="A15:L15"/>
    <mergeCell ref="A31:L34"/>
    <mergeCell ref="A26:L27"/>
    <mergeCell ref="A29:L29"/>
    <mergeCell ref="A10:L13"/>
    <mergeCell ref="A5:L5"/>
  </mergeCells>
  <pageMargins left="0.511811024" right="0.511811024" top="0.78740157499999996" bottom="0.78740157499999996" header="0.31496062000000002" footer="0.31496062000000002"/>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D2587-E1DD-46EE-9631-BC10101FFC9F}">
  <dimension ref="A1:M51"/>
  <sheetViews>
    <sheetView showGridLines="0" workbookViewId="0">
      <selection activeCell="J4" sqref="J4"/>
    </sheetView>
  </sheetViews>
  <sheetFormatPr defaultColWidth="0" defaultRowHeight="14.4" zeroHeight="1" x14ac:dyDescent="0.3"/>
  <cols>
    <col min="1" max="1" width="25.88671875" bestFit="1" customWidth="1"/>
    <col min="2" max="2" width="12.88671875" bestFit="1" customWidth="1"/>
    <col min="3" max="3" width="8.88671875" customWidth="1"/>
    <col min="4" max="4" width="16" customWidth="1"/>
    <col min="5" max="7" width="8.88671875" customWidth="1"/>
    <col min="8" max="8" width="13.33203125" bestFit="1" customWidth="1"/>
    <col min="9" max="10" width="8.88671875" customWidth="1"/>
    <col min="11" max="11" width="18.109375" bestFit="1" customWidth="1"/>
    <col min="12" max="12" width="13.33203125" bestFit="1" customWidth="1"/>
    <col min="13" max="13" width="8.88671875" customWidth="1"/>
    <col min="14" max="16384" width="8.88671875" hidden="1"/>
  </cols>
  <sheetData>
    <row r="1" spans="1:13" ht="21" x14ac:dyDescent="0.4">
      <c r="A1" s="110" t="s">
        <v>46</v>
      </c>
      <c r="B1" s="110"/>
      <c r="C1" s="110"/>
      <c r="D1" s="110"/>
      <c r="E1" s="110"/>
      <c r="F1" s="110"/>
      <c r="G1" s="110"/>
      <c r="H1" s="110"/>
      <c r="I1" s="110"/>
      <c r="J1" s="110"/>
      <c r="K1" s="110"/>
      <c r="L1" s="110"/>
      <c r="M1" s="110"/>
    </row>
    <row r="2" spans="1:13" x14ac:dyDescent="0.3"/>
    <row r="3" spans="1:13" s="46" customFormat="1" ht="15" customHeight="1" x14ac:dyDescent="0.3">
      <c r="A3" s="47" t="s">
        <v>26</v>
      </c>
      <c r="B3" s="48">
        <v>1.4263E-2</v>
      </c>
      <c r="K3" s="43"/>
      <c r="L3" s="44"/>
      <c r="M3" s="45"/>
    </row>
    <row r="4" spans="1:13" ht="18" x14ac:dyDescent="0.3">
      <c r="A4" s="49" t="s">
        <v>27</v>
      </c>
      <c r="B4" s="50">
        <v>2</v>
      </c>
    </row>
    <row r="5" spans="1:13" ht="18" x14ac:dyDescent="0.3">
      <c r="A5" s="49" t="s">
        <v>37</v>
      </c>
      <c r="B5" s="51">
        <f>B4*B3</f>
        <v>2.8525999999999999E-2</v>
      </c>
    </row>
    <row r="6" spans="1:13" ht="18" x14ac:dyDescent="0.3">
      <c r="A6" s="49" t="s">
        <v>22</v>
      </c>
      <c r="B6" s="52">
        <v>0.2</v>
      </c>
    </row>
    <row r="7" spans="1:13" ht="18" x14ac:dyDescent="0.3">
      <c r="A7" s="55"/>
      <c r="B7" s="56"/>
    </row>
    <row r="8" spans="1:13" ht="18" x14ac:dyDescent="0.3">
      <c r="A8" s="55"/>
      <c r="B8" s="56"/>
    </row>
    <row r="9" spans="1:13" ht="15" customHeight="1" x14ac:dyDescent="0.3">
      <c r="A9" s="114" t="s">
        <v>40</v>
      </c>
      <c r="B9" s="114"/>
      <c r="C9" s="114"/>
      <c r="H9" s="114" t="s">
        <v>49</v>
      </c>
      <c r="I9" s="114"/>
      <c r="J9" s="114"/>
      <c r="K9" s="114"/>
      <c r="L9" s="114"/>
    </row>
    <row r="10" spans="1:13" ht="15" customHeight="1" x14ac:dyDescent="0.3">
      <c r="A10" s="115" t="s">
        <v>39</v>
      </c>
      <c r="B10" s="115"/>
      <c r="C10" s="115"/>
      <c r="D10" s="115"/>
      <c r="H10" s="115" t="s">
        <v>39</v>
      </c>
      <c r="I10" s="115"/>
      <c r="J10" s="115"/>
      <c r="K10" s="115"/>
      <c r="L10" s="115"/>
    </row>
    <row r="11" spans="1:13" ht="15.6" x14ac:dyDescent="0.3">
      <c r="A11" s="57" t="s">
        <v>34</v>
      </c>
      <c r="B11" s="111"/>
      <c r="C11" s="111"/>
      <c r="D11" s="58">
        <f>IF(B11&gt;0,B11*6%,0)</f>
        <v>0</v>
      </c>
      <c r="H11" s="57" t="s">
        <v>34</v>
      </c>
      <c r="I11" s="111">
        <v>0</v>
      </c>
      <c r="J11" s="111"/>
      <c r="K11" s="116">
        <f>I11*6%</f>
        <v>0</v>
      </c>
      <c r="L11" s="116"/>
    </row>
    <row r="12" spans="1:13" ht="15.6" x14ac:dyDescent="0.3">
      <c r="A12" s="57" t="s">
        <v>35</v>
      </c>
      <c r="B12" s="112"/>
      <c r="C12" s="112"/>
      <c r="D12" s="58">
        <f>IF(B12&gt;0,B12*9%,0)</f>
        <v>0</v>
      </c>
      <c r="H12" s="66" t="s">
        <v>35</v>
      </c>
      <c r="I12" s="113">
        <v>0</v>
      </c>
      <c r="J12" s="113"/>
      <c r="K12" s="108">
        <f>IF(I12&gt;0,I12*9%,0)</f>
        <v>0</v>
      </c>
      <c r="L12" s="108"/>
    </row>
    <row r="13" spans="1:13" ht="15.6" x14ac:dyDescent="0.3">
      <c r="A13" s="57" t="s">
        <v>36</v>
      </c>
      <c r="B13" s="112">
        <f>Conferência!C17</f>
        <v>0</v>
      </c>
      <c r="C13" s="112"/>
      <c r="D13" s="58">
        <f>IF(B13&gt;0,B13*12%,0)</f>
        <v>0</v>
      </c>
      <c r="H13" s="57" t="s">
        <v>36</v>
      </c>
      <c r="I13" s="113"/>
      <c r="J13" s="113"/>
      <c r="K13" s="108">
        <f>IF(I13&gt;0,I13*12%,0)</f>
        <v>0</v>
      </c>
      <c r="L13" s="108"/>
    </row>
    <row r="14" spans="1:13" ht="15.6" x14ac:dyDescent="0.3">
      <c r="A14" s="109" t="s">
        <v>41</v>
      </c>
      <c r="B14" s="109"/>
      <c r="C14" s="109"/>
      <c r="D14" s="41">
        <f>SUM(D11:D13)</f>
        <v>0</v>
      </c>
      <c r="H14" s="109" t="s">
        <v>41</v>
      </c>
      <c r="I14" s="109"/>
      <c r="J14" s="109"/>
      <c r="K14" s="109"/>
      <c r="L14" s="41">
        <f>SUM(K11:K13)</f>
        <v>0</v>
      </c>
    </row>
    <row r="15" spans="1:13" x14ac:dyDescent="0.3"/>
    <row r="16" spans="1:13" x14ac:dyDescent="0.3"/>
    <row r="17" spans="1:8" x14ac:dyDescent="0.3"/>
    <row r="18" spans="1:8" x14ac:dyDescent="0.3"/>
    <row r="19" spans="1:8" x14ac:dyDescent="0.3"/>
    <row r="20" spans="1:8" x14ac:dyDescent="0.3">
      <c r="H20" s="18"/>
    </row>
    <row r="21" spans="1:8" x14ac:dyDescent="0.3"/>
    <row r="22" spans="1:8" x14ac:dyDescent="0.3"/>
    <row r="23" spans="1:8" x14ac:dyDescent="0.3"/>
    <row r="24" spans="1:8" x14ac:dyDescent="0.3"/>
    <row r="25" spans="1:8" x14ac:dyDescent="0.3">
      <c r="E25" s="18"/>
    </row>
    <row r="26" spans="1:8" x14ac:dyDescent="0.3"/>
    <row r="27" spans="1:8" x14ac:dyDescent="0.3"/>
    <row r="28" spans="1:8" x14ac:dyDescent="0.3"/>
    <row r="29" spans="1:8" x14ac:dyDescent="0.3"/>
    <row r="30" spans="1:8" x14ac:dyDescent="0.3">
      <c r="A30" s="77" t="s">
        <v>56</v>
      </c>
    </row>
    <row r="31" spans="1:8" x14ac:dyDescent="0.3"/>
    <row r="32" spans="1:8"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selectLockedCells="1"/>
  <mergeCells count="16">
    <mergeCell ref="K13:L13"/>
    <mergeCell ref="H14:K14"/>
    <mergeCell ref="A1:M1"/>
    <mergeCell ref="B11:C11"/>
    <mergeCell ref="B12:C12"/>
    <mergeCell ref="I12:J12"/>
    <mergeCell ref="H9:L9"/>
    <mergeCell ref="H10:L10"/>
    <mergeCell ref="K11:L11"/>
    <mergeCell ref="K12:L12"/>
    <mergeCell ref="B13:C13"/>
    <mergeCell ref="A9:C9"/>
    <mergeCell ref="A10:D10"/>
    <mergeCell ref="A14:C14"/>
    <mergeCell ref="I13:J13"/>
    <mergeCell ref="I11:J11"/>
  </mergeCells>
  <pageMargins left="0.511811024" right="0.511811024" top="0.78740157499999996" bottom="0.78740157499999996" header="0.31496062000000002" footer="0.31496062000000002"/>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0DEA-9C06-49EB-B67E-EC3EFE4D716D}">
  <dimension ref="A1:S45"/>
  <sheetViews>
    <sheetView showGridLines="0" tabSelected="1" zoomScale="85" zoomScaleNormal="85" workbookViewId="0">
      <selection activeCell="G14" sqref="G14"/>
    </sheetView>
  </sheetViews>
  <sheetFormatPr defaultColWidth="0" defaultRowHeight="14.4" zeroHeight="1" x14ac:dyDescent="0.3"/>
  <cols>
    <col min="1" max="1" width="10.88671875" customWidth="1"/>
    <col min="2" max="2" width="24" bestFit="1" customWidth="1"/>
    <col min="3" max="4" width="19.88671875" bestFit="1" customWidth="1"/>
    <col min="5" max="6" width="24" bestFit="1" customWidth="1"/>
    <col min="7" max="7" width="19.6640625" bestFit="1" customWidth="1"/>
    <col min="8" max="8" width="24" bestFit="1" customWidth="1"/>
    <col min="9" max="9" width="24.44140625" bestFit="1" customWidth="1"/>
    <col min="10" max="10" width="25.33203125" bestFit="1" customWidth="1"/>
    <col min="11" max="11" width="20" bestFit="1" customWidth="1"/>
    <col min="12" max="12" width="23.6640625" bestFit="1" customWidth="1"/>
    <col min="13" max="13" width="21.44140625" bestFit="1" customWidth="1"/>
    <col min="14" max="14" width="19.6640625" bestFit="1" customWidth="1"/>
    <col min="15" max="15" width="20.33203125" bestFit="1" customWidth="1"/>
    <col min="16" max="16" width="24.44140625" bestFit="1" customWidth="1"/>
    <col min="17" max="17" width="26.44140625" customWidth="1"/>
    <col min="18" max="18" width="8.88671875" customWidth="1"/>
    <col min="19" max="16384" width="8.88671875" hidden="1"/>
  </cols>
  <sheetData>
    <row r="1" spans="1:19" ht="33.6" x14ac:dyDescent="0.65">
      <c r="A1" s="118" t="s">
        <v>25</v>
      </c>
      <c r="B1" s="118"/>
      <c r="C1" s="118"/>
      <c r="D1" s="118"/>
      <c r="E1" s="118"/>
      <c r="F1" s="118"/>
      <c r="G1" s="118"/>
      <c r="H1" s="118"/>
      <c r="I1" s="118"/>
      <c r="J1" s="118"/>
      <c r="K1" s="118"/>
      <c r="L1" s="118"/>
      <c r="M1" s="118"/>
      <c r="N1" s="118"/>
      <c r="O1" s="118"/>
      <c r="P1" s="118"/>
      <c r="Q1" s="118"/>
    </row>
    <row r="2" spans="1:19" ht="28.8" x14ac:dyDescent="0.55000000000000004">
      <c r="A2" s="119" t="s">
        <v>3</v>
      </c>
      <c r="B2" s="119"/>
      <c r="C2" s="119"/>
      <c r="D2" s="119"/>
      <c r="E2" s="119"/>
      <c r="F2" s="119"/>
      <c r="G2" s="119"/>
      <c r="H2" s="119"/>
      <c r="I2" s="119"/>
      <c r="J2" s="119"/>
      <c r="K2" s="119"/>
      <c r="L2" s="119"/>
      <c r="M2" s="119"/>
      <c r="N2" s="119"/>
      <c r="O2" s="119"/>
      <c r="P2" s="119"/>
      <c r="Q2" s="119"/>
    </row>
    <row r="3" spans="1:19" ht="28.8" x14ac:dyDescent="0.55000000000000004">
      <c r="A3" s="12" t="s">
        <v>26</v>
      </c>
      <c r="B3" s="59">
        <f>Configurações!B3</f>
        <v>1.4263E-2</v>
      </c>
      <c r="C3" s="12" t="s">
        <v>27</v>
      </c>
      <c r="D3" s="60">
        <f>Configurações!B4</f>
        <v>2</v>
      </c>
      <c r="E3" s="12" t="s">
        <v>23</v>
      </c>
      <c r="F3" s="11">
        <f>Configurações!B5</f>
        <v>2.8525999999999999E-2</v>
      </c>
      <c r="G3" s="120" t="str">
        <f>Configurações!A6</f>
        <v xml:space="preserve">Percentual empresa: </v>
      </c>
      <c r="H3" s="120"/>
      <c r="I3" s="10">
        <f>Configurações!B6</f>
        <v>0.2</v>
      </c>
      <c r="J3" s="120" t="s">
        <v>55</v>
      </c>
      <c r="K3" s="120"/>
      <c r="L3" s="10">
        <v>0.12</v>
      </c>
      <c r="N3" s="37"/>
      <c r="O3" s="38"/>
      <c r="P3" s="39"/>
      <c r="Q3" s="40"/>
    </row>
    <row r="4" spans="1:19" ht="21" x14ac:dyDescent="0.4">
      <c r="A4" s="121" t="s">
        <v>4</v>
      </c>
      <c r="B4" s="122"/>
      <c r="C4" s="122"/>
      <c r="D4" s="122"/>
      <c r="E4" s="122"/>
      <c r="F4" s="122"/>
      <c r="G4" s="122"/>
      <c r="H4" s="122"/>
      <c r="I4" s="122"/>
      <c r="J4" s="123"/>
      <c r="K4" s="121" t="s">
        <v>2</v>
      </c>
      <c r="L4" s="122"/>
      <c r="M4" s="122"/>
      <c r="N4" s="122"/>
      <c r="O4" s="122"/>
      <c r="P4" s="123"/>
      <c r="Q4" s="8"/>
    </row>
    <row r="5" spans="1:19" s="67" customFormat="1" ht="30" customHeight="1" x14ac:dyDescent="0.3">
      <c r="A5" s="68" t="s">
        <v>0</v>
      </c>
      <c r="B5" s="68" t="s">
        <v>1</v>
      </c>
      <c r="C5" s="68" t="s">
        <v>51</v>
      </c>
      <c r="D5" s="68" t="s">
        <v>52</v>
      </c>
      <c r="E5" s="68" t="s">
        <v>53</v>
      </c>
      <c r="F5" s="68" t="s">
        <v>10</v>
      </c>
      <c r="G5" s="68" t="s">
        <v>11</v>
      </c>
      <c r="H5" s="68" t="s">
        <v>5</v>
      </c>
      <c r="I5" s="68" t="s">
        <v>6</v>
      </c>
      <c r="J5" s="68" t="s">
        <v>54</v>
      </c>
      <c r="K5" s="68" t="s">
        <v>0</v>
      </c>
      <c r="L5" s="68" t="s">
        <v>1</v>
      </c>
      <c r="M5" s="68" t="s">
        <v>10</v>
      </c>
      <c r="N5" s="68" t="s">
        <v>11</v>
      </c>
      <c r="O5" s="68" t="s">
        <v>5</v>
      </c>
      <c r="P5" s="68" t="s">
        <v>6</v>
      </c>
      <c r="Q5" s="68" t="s">
        <v>21</v>
      </c>
    </row>
    <row r="6" spans="1:19" s="34" customFormat="1" x14ac:dyDescent="0.3">
      <c r="A6" s="74">
        <v>101</v>
      </c>
      <c r="B6" s="19">
        <v>0</v>
      </c>
      <c r="C6" s="19">
        <v>0</v>
      </c>
      <c r="D6" s="19">
        <v>0</v>
      </c>
      <c r="E6" s="19">
        <v>0</v>
      </c>
      <c r="F6" s="19">
        <v>0</v>
      </c>
      <c r="G6" s="19">
        <v>0</v>
      </c>
      <c r="H6" s="19">
        <v>0</v>
      </c>
      <c r="I6" s="19">
        <v>0</v>
      </c>
      <c r="J6" s="72">
        <f>SUM(B6:E6)</f>
        <v>0</v>
      </c>
      <c r="K6" s="74">
        <v>101</v>
      </c>
      <c r="L6" s="23"/>
      <c r="M6" s="23">
        <v>0</v>
      </c>
      <c r="N6" s="19">
        <v>0</v>
      </c>
      <c r="O6" s="19">
        <v>0</v>
      </c>
      <c r="P6" s="20">
        <v>0</v>
      </c>
      <c r="Q6" s="35">
        <f>L6-J6</f>
        <v>0</v>
      </c>
    </row>
    <row r="7" spans="1:19" s="34" customFormat="1" x14ac:dyDescent="0.3">
      <c r="A7" s="75">
        <v>301</v>
      </c>
      <c r="B7" s="19">
        <v>532624.84</v>
      </c>
      <c r="C7" s="19">
        <v>0</v>
      </c>
      <c r="D7" s="19"/>
      <c r="E7" s="19"/>
      <c r="F7" s="19">
        <v>1581.67</v>
      </c>
      <c r="G7" s="19"/>
      <c r="H7" s="19">
        <v>0</v>
      </c>
      <c r="I7" s="19">
        <v>0</v>
      </c>
      <c r="J7" s="62">
        <f t="shared" ref="J7:J16" si="0">SUM(B7:E7)</f>
        <v>532624.84</v>
      </c>
      <c r="K7" s="75">
        <v>301</v>
      </c>
      <c r="L7" s="19">
        <v>532624.84</v>
      </c>
      <c r="M7" s="19">
        <v>1581.67</v>
      </c>
      <c r="N7" s="19">
        <v>0</v>
      </c>
      <c r="O7" s="19">
        <v>0</v>
      </c>
      <c r="P7" s="20">
        <v>0</v>
      </c>
      <c r="Q7" s="35">
        <f t="shared" ref="Q7:Q16" si="1">L7-J7</f>
        <v>0</v>
      </c>
    </row>
    <row r="8" spans="1:19" s="34" customFormat="1" x14ac:dyDescent="0.3">
      <c r="A8" s="75">
        <v>302</v>
      </c>
      <c r="B8" s="19">
        <v>61911.06</v>
      </c>
      <c r="C8" s="19">
        <v>0</v>
      </c>
      <c r="D8" s="19">
        <v>0</v>
      </c>
      <c r="E8" s="19">
        <v>0</v>
      </c>
      <c r="F8" s="19">
        <v>260</v>
      </c>
      <c r="G8" s="19"/>
      <c r="H8" s="19">
        <v>0</v>
      </c>
      <c r="I8" s="19">
        <v>0</v>
      </c>
      <c r="J8" s="62">
        <f t="shared" si="0"/>
        <v>61911.06</v>
      </c>
      <c r="K8" s="75">
        <v>302</v>
      </c>
      <c r="L8" s="19">
        <v>61911.06</v>
      </c>
      <c r="M8" s="19">
        <v>260</v>
      </c>
      <c r="N8" s="19">
        <v>0</v>
      </c>
      <c r="O8" s="19">
        <v>0</v>
      </c>
      <c r="P8" s="20">
        <v>0</v>
      </c>
      <c r="Q8" s="35">
        <f t="shared" si="1"/>
        <v>0</v>
      </c>
    </row>
    <row r="9" spans="1:19" s="34" customFormat="1" x14ac:dyDescent="0.3">
      <c r="A9" s="75">
        <v>303</v>
      </c>
      <c r="B9" s="19">
        <v>48596.72</v>
      </c>
      <c r="C9" s="19">
        <v>0</v>
      </c>
      <c r="D9" s="19">
        <v>0</v>
      </c>
      <c r="E9" s="19">
        <v>0</v>
      </c>
      <c r="F9" s="19">
        <v>0</v>
      </c>
      <c r="G9" s="19">
        <v>0</v>
      </c>
      <c r="H9" s="19">
        <v>0</v>
      </c>
      <c r="I9" s="19">
        <v>0</v>
      </c>
      <c r="J9" s="62">
        <f t="shared" si="0"/>
        <v>48596.72</v>
      </c>
      <c r="K9" s="75">
        <v>303</v>
      </c>
      <c r="L9" s="19">
        <v>48596.72</v>
      </c>
      <c r="M9" s="19">
        <v>0</v>
      </c>
      <c r="N9" s="19">
        <v>0</v>
      </c>
      <c r="O9" s="19">
        <v>0</v>
      </c>
      <c r="P9" s="20">
        <v>0</v>
      </c>
      <c r="Q9" s="35">
        <f t="shared" si="1"/>
        <v>0</v>
      </c>
    </row>
    <row r="10" spans="1:19" s="34" customFormat="1" x14ac:dyDescent="0.3">
      <c r="A10" s="75">
        <v>304</v>
      </c>
      <c r="B10" s="19">
        <v>0</v>
      </c>
      <c r="C10" s="19">
        <v>0</v>
      </c>
      <c r="D10" s="19">
        <v>0</v>
      </c>
      <c r="E10" s="19">
        <v>0</v>
      </c>
      <c r="F10" s="19">
        <v>0</v>
      </c>
      <c r="G10" s="19">
        <v>0</v>
      </c>
      <c r="H10" s="19">
        <v>0</v>
      </c>
      <c r="I10" s="19">
        <v>0</v>
      </c>
      <c r="J10" s="62">
        <f t="shared" si="0"/>
        <v>0</v>
      </c>
      <c r="K10" s="75">
        <v>304</v>
      </c>
      <c r="L10" s="19">
        <v>0</v>
      </c>
      <c r="M10" s="19">
        <v>0</v>
      </c>
      <c r="N10" s="19">
        <v>0</v>
      </c>
      <c r="O10" s="19">
        <v>0</v>
      </c>
      <c r="P10" s="20">
        <v>0</v>
      </c>
      <c r="Q10" s="35">
        <f t="shared" si="1"/>
        <v>0</v>
      </c>
    </row>
    <row r="11" spans="1:19" s="34" customFormat="1" x14ac:dyDescent="0.3">
      <c r="A11" s="75">
        <v>306</v>
      </c>
      <c r="B11" s="19">
        <v>207300.23</v>
      </c>
      <c r="C11" s="19">
        <v>0</v>
      </c>
      <c r="D11" s="19"/>
      <c r="E11" s="19"/>
      <c r="F11" s="19">
        <v>478.83</v>
      </c>
      <c r="G11" s="19"/>
      <c r="H11" s="19">
        <v>0</v>
      </c>
      <c r="I11" s="19">
        <v>0</v>
      </c>
      <c r="J11" s="62">
        <f t="shared" si="0"/>
        <v>207300.23</v>
      </c>
      <c r="K11" s="75">
        <v>306</v>
      </c>
      <c r="L11" s="19">
        <v>207300.23</v>
      </c>
      <c r="M11" s="19">
        <v>478.83</v>
      </c>
      <c r="N11" s="19">
        <v>0</v>
      </c>
      <c r="O11" s="19">
        <v>0</v>
      </c>
      <c r="P11" s="20">
        <v>0</v>
      </c>
      <c r="Q11" s="35">
        <f t="shared" si="1"/>
        <v>0</v>
      </c>
    </row>
    <row r="12" spans="1:19" s="34" customFormat="1" x14ac:dyDescent="0.3">
      <c r="A12" s="75">
        <v>307</v>
      </c>
      <c r="B12" s="19">
        <v>0</v>
      </c>
      <c r="C12" s="19">
        <v>0</v>
      </c>
      <c r="D12" s="19">
        <v>0</v>
      </c>
      <c r="E12" s="19">
        <v>0</v>
      </c>
      <c r="F12" s="19">
        <v>0</v>
      </c>
      <c r="G12" s="19">
        <v>0</v>
      </c>
      <c r="H12" s="19">
        <v>0</v>
      </c>
      <c r="I12" s="19">
        <v>0</v>
      </c>
      <c r="J12" s="62">
        <f t="shared" si="0"/>
        <v>0</v>
      </c>
      <c r="K12" s="75">
        <v>307</v>
      </c>
      <c r="L12" s="19">
        <v>0</v>
      </c>
      <c r="M12" s="19">
        <v>0</v>
      </c>
      <c r="N12" s="19">
        <v>0</v>
      </c>
      <c r="O12" s="19">
        <v>0</v>
      </c>
      <c r="P12" s="20">
        <v>0</v>
      </c>
      <c r="Q12" s="35">
        <f t="shared" si="1"/>
        <v>0</v>
      </c>
    </row>
    <row r="13" spans="1:19" s="34" customFormat="1" x14ac:dyDescent="0.3">
      <c r="A13" s="75">
        <v>309</v>
      </c>
      <c r="B13" s="19">
        <v>8673.86</v>
      </c>
      <c r="C13" s="19">
        <v>0</v>
      </c>
      <c r="D13" s="19">
        <v>0</v>
      </c>
      <c r="E13" s="19">
        <v>0</v>
      </c>
      <c r="F13" s="19">
        <v>0</v>
      </c>
      <c r="G13" s="19">
        <v>0</v>
      </c>
      <c r="H13" s="19">
        <v>0</v>
      </c>
      <c r="I13" s="19">
        <v>0</v>
      </c>
      <c r="J13" s="62">
        <f t="shared" si="0"/>
        <v>8673.86</v>
      </c>
      <c r="K13" s="75">
        <v>309</v>
      </c>
      <c r="L13" s="19">
        <v>8673.86</v>
      </c>
      <c r="M13" s="19">
        <v>0</v>
      </c>
      <c r="N13" s="19">
        <v>0</v>
      </c>
      <c r="O13" s="19">
        <v>0</v>
      </c>
      <c r="P13" s="20">
        <v>0</v>
      </c>
      <c r="Q13" s="35">
        <f t="shared" si="1"/>
        <v>0</v>
      </c>
    </row>
    <row r="14" spans="1:19" s="34" customFormat="1" x14ac:dyDescent="0.3">
      <c r="A14" s="75">
        <v>701</v>
      </c>
      <c r="B14" s="19">
        <v>26370</v>
      </c>
      <c r="C14" s="33">
        <v>0</v>
      </c>
      <c r="D14" s="33">
        <v>0</v>
      </c>
      <c r="E14" s="33">
        <v>0</v>
      </c>
      <c r="F14" s="19">
        <v>0</v>
      </c>
      <c r="G14" s="19">
        <v>0</v>
      </c>
      <c r="H14" s="19">
        <v>0</v>
      </c>
      <c r="I14" s="19">
        <v>0</v>
      </c>
      <c r="J14" s="62">
        <f t="shared" si="0"/>
        <v>26370</v>
      </c>
      <c r="K14" s="75">
        <v>701</v>
      </c>
      <c r="L14" s="19">
        <v>26370</v>
      </c>
      <c r="M14" s="19">
        <v>0</v>
      </c>
      <c r="N14" s="19">
        <v>0</v>
      </c>
      <c r="O14" s="19">
        <v>0</v>
      </c>
      <c r="P14" s="20">
        <v>0</v>
      </c>
      <c r="Q14" s="35">
        <f t="shared" si="1"/>
        <v>0</v>
      </c>
      <c r="S14" s="19"/>
    </row>
    <row r="15" spans="1:19" s="34" customFormat="1" x14ac:dyDescent="0.3">
      <c r="A15" s="75">
        <v>771</v>
      </c>
      <c r="B15" s="19">
        <v>7969.5</v>
      </c>
      <c r="C15" s="33">
        <v>0</v>
      </c>
      <c r="D15" s="33">
        <v>0</v>
      </c>
      <c r="E15" s="33">
        <v>0</v>
      </c>
      <c r="F15" s="19">
        <v>0</v>
      </c>
      <c r="G15" s="19"/>
      <c r="H15" s="19">
        <v>0</v>
      </c>
      <c r="I15" s="19">
        <v>0</v>
      </c>
      <c r="J15" s="62">
        <f t="shared" si="0"/>
        <v>7969.5</v>
      </c>
      <c r="K15" s="75">
        <v>771</v>
      </c>
      <c r="L15" s="19">
        <v>7969.5</v>
      </c>
      <c r="M15" s="19"/>
      <c r="N15" s="19">
        <v>0</v>
      </c>
      <c r="O15" s="19">
        <v>0</v>
      </c>
      <c r="P15" s="20">
        <v>0</v>
      </c>
      <c r="Q15" s="35">
        <f t="shared" si="1"/>
        <v>0</v>
      </c>
      <c r="S15" s="19"/>
    </row>
    <row r="16" spans="1:19" s="34" customFormat="1" x14ac:dyDescent="0.3">
      <c r="A16" s="76">
        <v>901</v>
      </c>
      <c r="B16" s="21"/>
      <c r="C16" s="33">
        <v>0</v>
      </c>
      <c r="D16" s="33">
        <v>0</v>
      </c>
      <c r="E16" s="33">
        <v>0</v>
      </c>
      <c r="F16" s="21">
        <v>0</v>
      </c>
      <c r="G16" s="21">
        <v>0</v>
      </c>
      <c r="H16" s="21">
        <v>0</v>
      </c>
      <c r="I16" s="21">
        <v>0</v>
      </c>
      <c r="J16" s="62">
        <f t="shared" si="0"/>
        <v>0</v>
      </c>
      <c r="K16" s="76">
        <v>712</v>
      </c>
      <c r="L16" s="21">
        <v>0</v>
      </c>
      <c r="M16" s="21">
        <v>0</v>
      </c>
      <c r="N16" s="21">
        <v>0</v>
      </c>
      <c r="O16" s="21">
        <v>0</v>
      </c>
      <c r="P16" s="22">
        <v>0</v>
      </c>
      <c r="Q16" s="35">
        <f t="shared" si="1"/>
        <v>0</v>
      </c>
      <c r="S16" s="19"/>
    </row>
    <row r="17" spans="1:19" ht="21" x14ac:dyDescent="0.4">
      <c r="A17" s="30" t="s">
        <v>14</v>
      </c>
      <c r="B17" s="25">
        <f>SUM(B6:B16)</f>
        <v>893446.20999999985</v>
      </c>
      <c r="C17" s="25">
        <f>SUM(C6:C16)</f>
        <v>0</v>
      </c>
      <c r="D17" s="25">
        <f t="shared" ref="D17:E17" si="2">SUM(D6:D16)</f>
        <v>0</v>
      </c>
      <c r="E17" s="25">
        <f t="shared" si="2"/>
        <v>0</v>
      </c>
      <c r="F17" s="26">
        <f>SUM(F6:F16)</f>
        <v>2320.5</v>
      </c>
      <c r="G17" s="26">
        <f>SUM(G6:G16)</f>
        <v>0</v>
      </c>
      <c r="H17" s="26">
        <f>SUM(H16+H15)</f>
        <v>0</v>
      </c>
      <c r="I17" s="26">
        <f>SUM(I16+I15)</f>
        <v>0</v>
      </c>
      <c r="J17" s="71">
        <f>SUM(J6:J16)</f>
        <v>893446.20999999985</v>
      </c>
      <c r="K17" s="30" t="s">
        <v>14</v>
      </c>
      <c r="L17" s="25">
        <f>SUM(L6:L16)</f>
        <v>893446.20999999985</v>
      </c>
      <c r="M17" s="26">
        <f>SUM(M6:M16)</f>
        <v>2320.5</v>
      </c>
      <c r="N17" s="26">
        <f>SUM(N6:N16)</f>
        <v>0</v>
      </c>
      <c r="O17" s="26">
        <f>SUM(O6:O16)</f>
        <v>0</v>
      </c>
      <c r="P17" s="31">
        <f>SUM(P6:P16)</f>
        <v>0</v>
      </c>
      <c r="Q17" s="36">
        <f>L17-J17</f>
        <v>0</v>
      </c>
      <c r="S17" s="19"/>
    </row>
    <row r="18" spans="1:19" x14ac:dyDescent="0.3">
      <c r="A18" s="4"/>
      <c r="B18" s="5"/>
      <c r="C18" s="5"/>
      <c r="D18" s="5"/>
      <c r="E18" s="5"/>
      <c r="F18" s="5"/>
      <c r="G18" s="5"/>
      <c r="H18" s="5"/>
      <c r="I18" s="5"/>
      <c r="J18" s="5"/>
      <c r="K18" s="4"/>
      <c r="L18" s="5"/>
      <c r="M18" s="5"/>
      <c r="N18" s="5"/>
      <c r="O18" s="4"/>
      <c r="P18" s="4"/>
      <c r="Q18" s="4"/>
      <c r="S18" s="19"/>
    </row>
    <row r="19" spans="1:19" x14ac:dyDescent="0.3">
      <c r="A19" s="4"/>
      <c r="B19" s="5"/>
      <c r="C19" s="5"/>
      <c r="D19" s="5"/>
      <c r="E19" s="5"/>
      <c r="F19" s="5"/>
      <c r="G19" s="5"/>
      <c r="H19" s="5"/>
      <c r="I19" s="5"/>
      <c r="J19" s="5"/>
      <c r="K19" s="4"/>
      <c r="L19" s="5"/>
      <c r="M19" s="5"/>
      <c r="N19" s="5"/>
      <c r="O19" s="4"/>
      <c r="P19" s="4"/>
      <c r="Q19" s="4"/>
      <c r="R19" s="18"/>
      <c r="S19" s="19"/>
    </row>
    <row r="20" spans="1:19" x14ac:dyDescent="0.3">
      <c r="A20" s="4"/>
      <c r="B20" s="5"/>
      <c r="C20" s="5"/>
      <c r="D20" s="5"/>
      <c r="E20" s="5"/>
      <c r="F20" s="5"/>
      <c r="G20" s="5"/>
      <c r="H20" s="5"/>
      <c r="I20" s="5"/>
      <c r="J20" s="5"/>
      <c r="K20" s="4"/>
      <c r="L20" s="5"/>
      <c r="M20" s="5"/>
      <c r="N20" s="5"/>
      <c r="O20" s="4"/>
      <c r="P20" s="4"/>
      <c r="Q20" s="4"/>
      <c r="R20" s="18"/>
      <c r="S20" s="19"/>
    </row>
    <row r="21" spans="1:19" ht="28.8" x14ac:dyDescent="0.55000000000000004">
      <c r="A21" s="70" t="s">
        <v>20</v>
      </c>
      <c r="B21" s="124"/>
      <c r="C21" s="124"/>
      <c r="D21" s="124"/>
      <c r="E21" s="124"/>
      <c r="F21" s="124"/>
      <c r="G21" s="124"/>
      <c r="H21" s="124"/>
      <c r="I21" s="124"/>
      <c r="J21" s="124"/>
      <c r="K21" s="124"/>
      <c r="L21" s="124"/>
      <c r="M21" s="124"/>
      <c r="N21" s="70"/>
      <c r="O21" s="70"/>
      <c r="P21" s="70"/>
      <c r="Q21" s="6"/>
    </row>
    <row r="22" spans="1:19" ht="21" x14ac:dyDescent="0.4">
      <c r="A22" s="121" t="s">
        <v>4</v>
      </c>
      <c r="B22" s="122"/>
      <c r="C22" s="122"/>
      <c r="D22" s="122"/>
      <c r="E22" s="122"/>
      <c r="F22" s="122"/>
      <c r="G22" s="121" t="s">
        <v>2</v>
      </c>
      <c r="H22" s="122"/>
      <c r="I22" s="122"/>
      <c r="J22" s="122"/>
      <c r="K22" s="122"/>
      <c r="L22" s="122"/>
      <c r="M22" s="123"/>
      <c r="N22" s="69"/>
      <c r="O22" s="69"/>
      <c r="P22" s="69"/>
      <c r="Q22" s="8"/>
      <c r="R22" s="18"/>
    </row>
    <row r="23" spans="1:19" x14ac:dyDescent="0.3">
      <c r="A23" s="73" t="s">
        <v>0</v>
      </c>
      <c r="B23" s="73" t="s">
        <v>7</v>
      </c>
      <c r="C23" s="73" t="s">
        <v>8</v>
      </c>
      <c r="D23" s="73" t="s">
        <v>9</v>
      </c>
      <c r="E23" s="73" t="s">
        <v>12</v>
      </c>
      <c r="F23" s="73" t="s">
        <v>13</v>
      </c>
      <c r="G23" s="73" t="s">
        <v>0</v>
      </c>
      <c r="H23" s="73" t="s">
        <v>7</v>
      </c>
      <c r="I23" s="73" t="s">
        <v>8</v>
      </c>
      <c r="J23" s="73" t="s">
        <v>9</v>
      </c>
      <c r="K23" s="73" t="s">
        <v>12</v>
      </c>
      <c r="L23" s="73" t="s">
        <v>13</v>
      </c>
      <c r="M23" s="73" t="s">
        <v>21</v>
      </c>
    </row>
    <row r="24" spans="1:19" x14ac:dyDescent="0.3">
      <c r="A24" s="32" t="s">
        <v>16</v>
      </c>
      <c r="B24" s="19">
        <v>75582.34</v>
      </c>
      <c r="C24" s="33">
        <f>F17</f>
        <v>2320.5</v>
      </c>
      <c r="D24" s="33">
        <f>G17</f>
        <v>0</v>
      </c>
      <c r="E24" s="33">
        <f t="shared" ref="E24:E30" si="3">C24+D24</f>
        <v>2320.5</v>
      </c>
      <c r="F24" s="62">
        <f t="shared" ref="F24:F33" si="4">B24-E24</f>
        <v>73261.84</v>
      </c>
      <c r="G24" s="32" t="s">
        <v>16</v>
      </c>
      <c r="H24" s="19">
        <v>76458.97</v>
      </c>
      <c r="I24" s="33">
        <f>M17</f>
        <v>2320.5</v>
      </c>
      <c r="J24" s="33">
        <f>N17</f>
        <v>0</v>
      </c>
      <c r="K24" s="33">
        <f t="shared" ref="K24:K30" si="5">I24+J24</f>
        <v>2320.5</v>
      </c>
      <c r="L24" s="62">
        <f t="shared" ref="L24:L32" si="6">H24-K24</f>
        <v>74138.47</v>
      </c>
      <c r="M24" s="9">
        <f t="shared" ref="M24:M31" si="7">H24-B24</f>
        <v>876.63000000000466</v>
      </c>
    </row>
    <row r="25" spans="1:19" x14ac:dyDescent="0.3">
      <c r="A25" s="32" t="s">
        <v>17</v>
      </c>
      <c r="B25" s="19">
        <v>3474.77</v>
      </c>
      <c r="C25" s="19">
        <v>0</v>
      </c>
      <c r="D25" s="19">
        <v>0</v>
      </c>
      <c r="E25" s="33">
        <f t="shared" si="3"/>
        <v>0</v>
      </c>
      <c r="F25" s="62">
        <f t="shared" si="4"/>
        <v>3474.77</v>
      </c>
      <c r="G25" s="32" t="s">
        <v>17</v>
      </c>
      <c r="H25" s="19">
        <v>2598.15</v>
      </c>
      <c r="I25" s="19">
        <v>0</v>
      </c>
      <c r="J25" s="19">
        <v>0</v>
      </c>
      <c r="K25" s="33">
        <f t="shared" si="5"/>
        <v>0</v>
      </c>
      <c r="L25" s="62">
        <f t="shared" si="6"/>
        <v>2598.15</v>
      </c>
      <c r="M25" s="9">
        <f t="shared" si="7"/>
        <v>-876.61999999999989</v>
      </c>
    </row>
    <row r="26" spans="1:19" ht="27.6" x14ac:dyDescent="0.3">
      <c r="A26" s="7" t="s">
        <v>18</v>
      </c>
      <c r="B26" s="2">
        <f>SUM(SUM(C17:E17) + SUM(B6:B12))*L3</f>
        <v>102051.94199999998</v>
      </c>
      <c r="C26" s="2">
        <v>0</v>
      </c>
      <c r="D26" s="2">
        <v>0</v>
      </c>
      <c r="E26" s="2">
        <f t="shared" si="3"/>
        <v>0</v>
      </c>
      <c r="F26" s="3">
        <f t="shared" si="4"/>
        <v>102051.94199999998</v>
      </c>
      <c r="G26" s="7" t="s">
        <v>18</v>
      </c>
      <c r="H26" s="2">
        <f>SUM(SUM(L6:L12)*L3)+L13*I3</f>
        <v>103786.71399999998</v>
      </c>
      <c r="I26" s="2">
        <v>0</v>
      </c>
      <c r="J26" s="2">
        <v>0</v>
      </c>
      <c r="K26" s="2">
        <f t="shared" si="5"/>
        <v>0</v>
      </c>
      <c r="L26" s="3">
        <f t="shared" si="6"/>
        <v>103786.71399999998</v>
      </c>
      <c r="M26" s="9">
        <f t="shared" si="7"/>
        <v>1734.7719999999972</v>
      </c>
    </row>
    <row r="27" spans="1:19" ht="27.6" x14ac:dyDescent="0.3">
      <c r="A27" s="7" t="s">
        <v>19</v>
      </c>
      <c r="B27" s="2">
        <f>SUM(B13:B16)*I3</f>
        <v>8602.6720000000005</v>
      </c>
      <c r="C27" s="2"/>
      <c r="D27" s="2">
        <v>0</v>
      </c>
      <c r="E27" s="2">
        <f t="shared" si="3"/>
        <v>0</v>
      </c>
      <c r="F27" s="3">
        <f t="shared" si="4"/>
        <v>8602.6720000000005</v>
      </c>
      <c r="G27" s="7" t="s">
        <v>19</v>
      </c>
      <c r="H27" s="2">
        <f>SUM(L14:L16)*I3</f>
        <v>6867.9000000000005</v>
      </c>
      <c r="I27" s="2">
        <v>0</v>
      </c>
      <c r="J27" s="2">
        <v>0</v>
      </c>
      <c r="K27" s="2">
        <f t="shared" si="5"/>
        <v>0</v>
      </c>
      <c r="L27" s="3">
        <f t="shared" si="6"/>
        <v>6867.9000000000005</v>
      </c>
      <c r="M27" s="9">
        <f t="shared" si="7"/>
        <v>-1734.7719999999999</v>
      </c>
    </row>
    <row r="28" spans="1:19" x14ac:dyDescent="0.3">
      <c r="A28" s="17" t="s">
        <v>24</v>
      </c>
      <c r="B28" s="2">
        <f>SUM(SUM(C17:E17) + SUM(B6:B12))*F3</f>
        <v>24259.447479099996</v>
      </c>
      <c r="C28" s="2">
        <v>0</v>
      </c>
      <c r="D28" s="2">
        <v>0</v>
      </c>
      <c r="E28" s="2">
        <f t="shared" si="3"/>
        <v>0</v>
      </c>
      <c r="F28" s="3">
        <f t="shared" si="4"/>
        <v>24259.447479099996</v>
      </c>
      <c r="G28" s="17" t="s">
        <v>24</v>
      </c>
      <c r="H28" s="2">
        <f>SUM(L6:L12)*F3</f>
        <v>24259.447479099996</v>
      </c>
      <c r="I28" s="2">
        <v>0</v>
      </c>
      <c r="J28" s="2">
        <v>0</v>
      </c>
      <c r="K28" s="2">
        <f t="shared" si="5"/>
        <v>0</v>
      </c>
      <c r="L28" s="3">
        <f t="shared" si="6"/>
        <v>24259.447479099996</v>
      </c>
      <c r="M28" s="9">
        <f t="shared" si="7"/>
        <v>0</v>
      </c>
    </row>
    <row r="29" spans="1:19" x14ac:dyDescent="0.3">
      <c r="A29" s="17" t="s">
        <v>28</v>
      </c>
      <c r="B29" s="33">
        <f>Configurações!D14</f>
        <v>0</v>
      </c>
      <c r="C29" s="2">
        <v>0</v>
      </c>
      <c r="D29" s="2">
        <v>0</v>
      </c>
      <c r="E29" s="2">
        <f t="shared" si="3"/>
        <v>0</v>
      </c>
      <c r="F29" s="3">
        <f t="shared" si="4"/>
        <v>0</v>
      </c>
      <c r="G29" s="17" t="s">
        <v>28</v>
      </c>
      <c r="H29" s="33">
        <f>Configurações!L14</f>
        <v>0</v>
      </c>
      <c r="I29" s="2">
        <v>0</v>
      </c>
      <c r="J29" s="2">
        <v>0</v>
      </c>
      <c r="K29" s="2">
        <f t="shared" si="5"/>
        <v>0</v>
      </c>
      <c r="L29" s="3">
        <f t="shared" si="6"/>
        <v>0</v>
      </c>
      <c r="M29" s="9">
        <f t="shared" si="7"/>
        <v>0</v>
      </c>
    </row>
    <row r="30" spans="1:19" x14ac:dyDescent="0.3">
      <c r="A30" s="1" t="s">
        <v>5</v>
      </c>
      <c r="B30" s="33">
        <f>H17</f>
        <v>0</v>
      </c>
      <c r="C30" s="2">
        <v>0</v>
      </c>
      <c r="D30" s="2">
        <v>0</v>
      </c>
      <c r="E30" s="2">
        <f t="shared" si="3"/>
        <v>0</v>
      </c>
      <c r="F30" s="3">
        <f t="shared" si="4"/>
        <v>0</v>
      </c>
      <c r="G30" s="1" t="s">
        <v>5</v>
      </c>
      <c r="H30" s="33">
        <f>O17</f>
        <v>0</v>
      </c>
      <c r="I30" s="2">
        <v>0</v>
      </c>
      <c r="J30" s="2">
        <v>0</v>
      </c>
      <c r="K30" s="2">
        <f t="shared" si="5"/>
        <v>0</v>
      </c>
      <c r="L30" s="3">
        <f t="shared" si="6"/>
        <v>0</v>
      </c>
      <c r="M30" s="9">
        <f t="shared" si="7"/>
        <v>0</v>
      </c>
    </row>
    <row r="31" spans="1:19" x14ac:dyDescent="0.3">
      <c r="A31" s="1" t="s">
        <v>6</v>
      </c>
      <c r="B31" s="33">
        <f>I17</f>
        <v>0</v>
      </c>
      <c r="C31" s="2"/>
      <c r="D31" s="2"/>
      <c r="E31" s="2"/>
      <c r="F31" s="3">
        <f t="shared" si="4"/>
        <v>0</v>
      </c>
      <c r="G31" s="1" t="s">
        <v>6</v>
      </c>
      <c r="H31" s="33">
        <f>P17</f>
        <v>0</v>
      </c>
      <c r="I31" s="2">
        <v>0</v>
      </c>
      <c r="J31" s="2">
        <v>0</v>
      </c>
      <c r="K31" s="2">
        <v>0</v>
      </c>
      <c r="L31" s="3">
        <f t="shared" si="6"/>
        <v>0</v>
      </c>
      <c r="M31" s="9">
        <f t="shared" si="7"/>
        <v>0</v>
      </c>
    </row>
    <row r="32" spans="1:19" x14ac:dyDescent="0.3">
      <c r="A32" s="13" t="s">
        <v>15</v>
      </c>
      <c r="B32" s="14">
        <f>SUM(B24:B31)</f>
        <v>213971.17147909995</v>
      </c>
      <c r="C32" s="14">
        <f>SUM(C24:C30)</f>
        <v>2320.5</v>
      </c>
      <c r="D32" s="14">
        <f t="shared" ref="D32" si="8">SUM(D24:D30)</f>
        <v>0</v>
      </c>
      <c r="E32" s="14">
        <f>C32+D32</f>
        <v>2320.5</v>
      </c>
      <c r="F32" s="15">
        <f t="shared" si="4"/>
        <v>211650.67147909995</v>
      </c>
      <c r="G32" s="13" t="s">
        <v>15</v>
      </c>
      <c r="H32" s="14">
        <f>SUM(H24:H31)</f>
        <v>213971.18147909996</v>
      </c>
      <c r="I32" s="14">
        <f>SUM(I24:I31)</f>
        <v>2320.5</v>
      </c>
      <c r="J32" s="14">
        <f>SUM(J24:J31)</f>
        <v>0</v>
      </c>
      <c r="K32" s="14">
        <f>I32+J32</f>
        <v>2320.5</v>
      </c>
      <c r="L32" s="15">
        <f t="shared" si="6"/>
        <v>211650.68147909996</v>
      </c>
      <c r="M32" s="16">
        <f>SUM(M24:M31)</f>
        <v>1.0000000002037268E-2</v>
      </c>
    </row>
    <row r="33" spans="1:17" s="29" customFormat="1" ht="21" x14ac:dyDescent="0.4">
      <c r="A33" s="24" t="s">
        <v>14</v>
      </c>
      <c r="B33" s="25">
        <f>SUM(B24:B31)</f>
        <v>213971.17147909995</v>
      </c>
      <c r="C33" s="26">
        <f>SUM(C27:C32)</f>
        <v>2320.5</v>
      </c>
      <c r="D33" s="26">
        <f>SUM(D27:D32)</f>
        <v>0</v>
      </c>
      <c r="E33" s="25">
        <f>SUM(E27:E32)</f>
        <v>2320.5</v>
      </c>
      <c r="F33" s="27">
        <f t="shared" si="4"/>
        <v>211650.67147909995</v>
      </c>
      <c r="G33" s="24" t="s">
        <v>14</v>
      </c>
      <c r="H33" s="25">
        <f>SUM(H24:H31)</f>
        <v>213971.18147909996</v>
      </c>
      <c r="I33" s="26">
        <f>SUM(I27:I32)</f>
        <v>2320.5</v>
      </c>
      <c r="J33" s="26">
        <f>SUM(J27:J32)</f>
        <v>0</v>
      </c>
      <c r="K33" s="25">
        <f>SUM(K27:K32)</f>
        <v>2320.5</v>
      </c>
      <c r="L33" s="27">
        <f>SUM(L24:L31)</f>
        <v>211650.68147909996</v>
      </c>
      <c r="M33" s="28">
        <f>L33-F33</f>
        <v>1.0000000009313226E-2</v>
      </c>
    </row>
    <row r="34" spans="1:17" x14ac:dyDescent="0.3">
      <c r="A34" s="4"/>
      <c r="B34" s="5"/>
      <c r="C34" s="5"/>
      <c r="D34" s="5"/>
      <c r="E34" s="5"/>
      <c r="F34" s="5"/>
      <c r="N34" s="5"/>
      <c r="O34" s="5"/>
      <c r="P34" s="5"/>
      <c r="Q34" s="5"/>
    </row>
    <row r="35" spans="1:17" x14ac:dyDescent="0.3">
      <c r="A35" s="117"/>
      <c r="B35" s="117"/>
      <c r="C35" s="117"/>
      <c r="D35" s="117"/>
      <c r="E35" s="117"/>
      <c r="F35" s="117"/>
      <c r="G35" s="117"/>
      <c r="H35" s="117"/>
      <c r="I35" s="5"/>
      <c r="J35" s="5"/>
      <c r="K35" s="4"/>
      <c r="L35" s="5"/>
      <c r="M35" s="5"/>
      <c r="N35" s="5"/>
      <c r="O35" s="5"/>
      <c r="P35" s="5"/>
      <c r="Q35" s="5"/>
    </row>
    <row r="36" spans="1:17" x14ac:dyDescent="0.3">
      <c r="A36" s="5"/>
      <c r="B36" s="5"/>
      <c r="C36" s="5"/>
      <c r="D36" s="5"/>
      <c r="E36" s="5"/>
      <c r="F36" s="5"/>
      <c r="G36" s="5"/>
      <c r="H36" s="5"/>
      <c r="I36" s="4"/>
      <c r="J36" s="4"/>
      <c r="K36" s="5"/>
      <c r="L36" s="5"/>
      <c r="M36" s="5"/>
      <c r="N36" s="5"/>
      <c r="O36" s="5"/>
      <c r="P36" s="5"/>
    </row>
    <row r="37" spans="1:17" x14ac:dyDescent="0.3">
      <c r="A37" s="41"/>
      <c r="B37" s="41"/>
      <c r="C37" s="41"/>
      <c r="D37" s="41"/>
      <c r="E37" s="41"/>
      <c r="F37" s="41"/>
      <c r="G37" s="5"/>
      <c r="H37" s="5"/>
      <c r="I37" s="4"/>
      <c r="J37" s="4"/>
      <c r="K37" s="5"/>
      <c r="L37" s="5"/>
      <c r="M37" s="5"/>
      <c r="N37" s="5"/>
      <c r="O37" s="5"/>
      <c r="P37" s="5"/>
    </row>
    <row r="38" spans="1:17" x14ac:dyDescent="0.3">
      <c r="A38" s="41"/>
      <c r="B38" s="41"/>
      <c r="C38" s="41"/>
      <c r="D38" s="41"/>
      <c r="E38" s="41"/>
      <c r="F38" s="41"/>
      <c r="G38" s="5"/>
      <c r="H38" s="5"/>
      <c r="I38" s="4"/>
      <c r="J38" s="4"/>
      <c r="K38" s="5"/>
      <c r="L38" s="5"/>
      <c r="M38" s="5"/>
      <c r="N38" s="4"/>
      <c r="O38" s="4"/>
      <c r="P38" s="4"/>
    </row>
    <row r="39" spans="1:17" x14ac:dyDescent="0.3">
      <c r="A39" s="41"/>
      <c r="B39" s="41"/>
      <c r="C39" s="41"/>
      <c r="D39" s="41"/>
      <c r="E39" s="41"/>
      <c r="F39" s="41"/>
      <c r="G39" s="5"/>
      <c r="M39" s="18"/>
    </row>
    <row r="40" spans="1:17" x14ac:dyDescent="0.3">
      <c r="A40" s="5"/>
      <c r="B40" s="5"/>
      <c r="D40" s="5"/>
      <c r="E40" s="5"/>
      <c r="F40" s="5"/>
      <c r="G40" s="41"/>
    </row>
    <row r="41" spans="1:17" x14ac:dyDescent="0.3">
      <c r="G41" s="41"/>
    </row>
    <row r="42" spans="1:17" x14ac:dyDescent="0.3">
      <c r="B42" s="77" t="s">
        <v>56</v>
      </c>
    </row>
    <row r="43" spans="1:17" x14ac:dyDescent="0.3"/>
    <row r="44" spans="1:17" hidden="1" x14ac:dyDescent="0.3">
      <c r="H44" s="18"/>
    </row>
    <row r="45" spans="1:17" x14ac:dyDescent="0.3"/>
  </sheetData>
  <sheetProtection algorithmName="SHA-512" hashValue="3rTU0dZKbZzIH9qHZCY/sft8hg1beSWqefjD446P6dcS/ifX5hzo80IPjYzieKMcH2OJT7NO932WWEpzsgeMRA==" saltValue="6FnGnSnwQci2KUsTEG7cjA==" spinCount="100000" sheet="1" formatColumns="0" formatRows="0" insertRows="0" selectLockedCells="1"/>
  <mergeCells count="10">
    <mergeCell ref="A35:H35"/>
    <mergeCell ref="A1:Q1"/>
    <mergeCell ref="A2:Q2"/>
    <mergeCell ref="G3:H3"/>
    <mergeCell ref="K4:P4"/>
    <mergeCell ref="A22:F22"/>
    <mergeCell ref="G22:M22"/>
    <mergeCell ref="B21:M21"/>
    <mergeCell ref="A4:J4"/>
    <mergeCell ref="J3:K3"/>
  </mergeCells>
  <conditionalFormatting sqref="M24:M33">
    <cfRule type="cellIs" dxfId="1" priority="2" operator="notEqual">
      <formula>0</formula>
    </cfRule>
  </conditionalFormatting>
  <conditionalFormatting sqref="Q6:Q17">
    <cfRule type="cellIs" dxfId="0" priority="3" operator="notEqual">
      <formula>0</formula>
    </cfRule>
  </conditionalFormatting>
  <pageMargins left="0.511811024" right="0.511811024" top="0.78740157499999996" bottom="0.78740157499999996" header="0.31496062000000002" footer="0.31496062000000002"/>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Orientações</vt:lpstr>
      <vt:lpstr>Configurações</vt:lpstr>
      <vt:lpstr>Conferência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Ronan Lutiane</dc:creator>
  <cp:lastModifiedBy>Laura Costa</cp:lastModifiedBy>
  <dcterms:created xsi:type="dcterms:W3CDTF">2022-11-11T22:08:35Z</dcterms:created>
  <dcterms:modified xsi:type="dcterms:W3CDTF">2025-06-12T18:35:30Z</dcterms:modified>
</cp:coreProperties>
</file>